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ариант 1" sheetId="1" r:id="rId1"/>
  </sheets>
  <definedNames>
    <definedName name="_xlnm.Print_Titles" localSheetId="0">'Вариант 1'!$A:$A</definedName>
    <definedName name="_xlnm.Print_Area" localSheetId="0">'Вариант 1'!$A$1:$CT$32</definedName>
  </definedNames>
  <calcPr fullCalcOnLoad="1"/>
</workbook>
</file>

<file path=xl/comments1.xml><?xml version="1.0" encoding="utf-8"?>
<comments xmlns="http://schemas.openxmlformats.org/spreadsheetml/2006/main">
  <authors>
    <author>Личутина О. В.</author>
  </authors>
  <commentList>
    <comment ref="CQ32" authorId="0">
      <text>
        <r>
          <rPr>
            <sz val="8"/>
            <rFont val="Tahoma"/>
            <family val="0"/>
          </rPr>
          <t>В отч.на 1.07-58342700
изл.вкл .1265900 (на сес15.06перенесли в район</t>
        </r>
      </text>
    </comment>
  </commentList>
</comments>
</file>

<file path=xl/sharedStrings.xml><?xml version="1.0" encoding="utf-8"?>
<sst xmlns="http://schemas.openxmlformats.org/spreadsheetml/2006/main" count="155" uniqueCount="62">
  <si>
    <t>Муниципальное образование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</si>
  <si>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</si>
  <si>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</si>
  <si>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</si>
  <si>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</si>
  <si>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</si>
  <si>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</si>
  <si>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</si>
  <si>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</si>
  <si>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Сафоновское</t>
  </si>
  <si>
    <t>Совпольское</t>
  </si>
  <si>
    <t>Соянское</t>
  </si>
  <si>
    <t>Долгощельское</t>
  </si>
  <si>
    <t>Койденское</t>
  </si>
  <si>
    <t>Ручьевское</t>
  </si>
  <si>
    <t>ВСЕГО</t>
  </si>
  <si>
    <t>Итого</t>
  </si>
  <si>
    <t>(в рублях)</t>
  </si>
  <si>
    <t>А</t>
  </si>
  <si>
    <t>рублей</t>
  </si>
  <si>
    <t>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</t>
  </si>
  <si>
    <t>на обеспечение жителей поселений услугами торговли в целях предупреждения чрезвычайных ситуаций</t>
  </si>
  <si>
    <t>ДОТАЦИИ</t>
  </si>
  <si>
    <t>СУБСИДИИ</t>
  </si>
  <si>
    <t>на софинансирование вопросов местного значения поселений</t>
  </si>
  <si>
    <t>на проведение мероприятий по благоустройству</t>
  </si>
  <si>
    <t>на реализацию долгосрочной целевой программы "Пожарная безопасность в населенных пунктах муниципального образования «Мезенский район» на 2011-2013 годы"</t>
  </si>
  <si>
    <t>на государственную финансовую поддержку закупки и доставки каменного угля в районы Крайнего Севера и приравненные к ним местности с ограниченными сроками завоза грузов</t>
  </si>
  <si>
    <t>на капитальный ремонт и ремонт автомобильных дорог общего пользования населенных пунктов</t>
  </si>
  <si>
    <t>СУБВЕНЦИИ</t>
  </si>
  <si>
    <t xml:space="preserve">на осуществление государственных полномочий по первичному воинскому на территориях, где отсутствуют военные комиссариаты </t>
  </si>
  <si>
    <t>на осуществление государственных полномочий в сфере административных правонарушений</t>
  </si>
  <si>
    <t>на 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</si>
  <si>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ИТОГО ДОТАЦИИ</t>
  </si>
  <si>
    <t>ИТОГО СУБСИДИИ</t>
  </si>
  <si>
    <t>ИТОГО СУБВЕНЦИИ</t>
  </si>
  <si>
    <t>на капитальный ремонт дворовых территорий многоквартирных домов, проездов к дворовым территориям многоквартирных домов населенных пунктов</t>
  </si>
  <si>
    <t>на долгосрочную целевую программу "Развитие территориального общественного самоуправления в Мезенском районе на 2012 - 2014 годы"</t>
  </si>
  <si>
    <t xml:space="preserve"> на выравнивание бюджетной обеспеченности поселений за счет районного бюджета</t>
  </si>
  <si>
    <t xml:space="preserve"> на выравнивание бюджетной обеспеченности поселений за счет областного бюджета</t>
  </si>
  <si>
    <t>% исполнения</t>
  </si>
  <si>
    <t xml:space="preserve">Исполнение </t>
  </si>
  <si>
    <t>на приобретение туристического снаряжения на реализацию проекта "Зимовье оленеводов Канина" за счет средств резервного фонда губернатора Архангельской области</t>
  </si>
  <si>
    <t>к решению Собрания депутатов</t>
  </si>
  <si>
    <t>МО "Мезенский муниципальный район"</t>
  </si>
  <si>
    <t>на повышение окладов главам МО</t>
  </si>
  <si>
    <t>субсидия на проведение мероприятий по ГО и ЧС</t>
  </si>
  <si>
    <t>субсидия на приобретение техники</t>
  </si>
  <si>
    <t>субсидия на проведение ремонтов</t>
  </si>
  <si>
    <t>субсидия на приобретение музыкальных инструментов</t>
  </si>
  <si>
    <t>Уточненный план на 1.01.2013</t>
  </si>
  <si>
    <t>субсидия на охрану общественного порядка и обеспечение общественной безопасности</t>
  </si>
  <si>
    <t>субсидия на реализацию программы "Проведение капитального ремонта многоквартирных домов на 2011-2013 годы на территории МО "Мезенский район"</t>
  </si>
  <si>
    <t>субсидия на поддержку коммунального хозяйства</t>
  </si>
  <si>
    <t>субсидия на обустройство пешеходных ледовых переправ</t>
  </si>
  <si>
    <t>субсидия на долгосрочную целевую программу "Энергосбережение  и повышение энергетической эффективности в муниципальных учреждениях МО "Мезенский район" на 2010-2014гг."</t>
  </si>
  <si>
    <t>на проведение праздничных мероприятий</t>
  </si>
  <si>
    <t>Приложение № 5</t>
  </si>
  <si>
    <t>Перечисление межбюджетных трансфертов бюджетам поселений в  2012 году</t>
  </si>
  <si>
    <t xml:space="preserve">от 11 апреля 2013 года №270 </t>
  </si>
  <si>
    <t>на реализацию творческих общественных инициатив в рамках реализации ведомственной целевой программы Архангельской области "Государственная поддержка социально ориентированных некоммерческих организаций на 2011-2012 годы"</t>
  </si>
  <si>
    <t>субсидия на отдельные мероприятия в сфере связи и информатики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</si>
</sst>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  <numFmt numFmtId="181" formatCode="#,##0.0_ ;[Red]\-#,##0.0\ "/>
    <numFmt numFmtId="182" formatCode="#,##0.00_ ;[Red]\-#,##0.00\ "/>
  </numFmts>
  <fonts count="47">
    <font>
      <sz val="10"/>
      <name val="Arial"/>
      <family val="0"/>
    </font>
    <font>
      <b/>
      <sz val="10"/>
      <name val="Arial Cyr"/>
      <family val="2"/>
    </font>
    <font>
      <sz val="11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Cyr"/>
      <family val="2"/>
    </font>
    <font>
      <sz val="10"/>
      <color indexed="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8"/>
      <name val="Tahoma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180" fontId="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180" fontId="0" fillId="0" borderId="10" xfId="0" applyNumberFormat="1" applyFill="1" applyBorder="1" applyAlignment="1">
      <alignment/>
    </xf>
    <xf numFmtId="0" fontId="0" fillId="0" borderId="0" xfId="0" applyAlignment="1" quotePrefix="1">
      <alignment horizontal="right"/>
    </xf>
    <xf numFmtId="180" fontId="3" fillId="0" borderId="1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2" fontId="0" fillId="0" borderId="10" xfId="0" applyNumberForma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182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35"/>
  <sheetViews>
    <sheetView tabSelected="1" view="pageBreakPreview" zoomScaleNormal="85" zoomScaleSheetLayoutView="100" zoomScalePageLayoutView="0" workbookViewId="0" topLeftCell="F1">
      <selection activeCell="R1" sqref="R1"/>
    </sheetView>
  </sheetViews>
  <sheetFormatPr defaultColWidth="9.140625" defaultRowHeight="12.75"/>
  <cols>
    <col min="1" max="1" width="15.8515625" style="0" customWidth="1"/>
    <col min="2" max="2" width="11.8515625" style="0" customWidth="1"/>
    <col min="3" max="3" width="12.00390625" style="0" customWidth="1"/>
    <col min="4" max="4" width="10.8515625" style="0" customWidth="1"/>
    <col min="5" max="6" width="12.00390625" style="0" customWidth="1"/>
    <col min="7" max="7" width="10.8515625" style="0" customWidth="1"/>
    <col min="8" max="9" width="12.7109375" style="0" customWidth="1"/>
    <col min="10" max="10" width="10.8515625" style="0" customWidth="1"/>
    <col min="11" max="11" width="13.00390625" style="0" customWidth="1"/>
    <col min="12" max="12" width="12.8515625" style="0" customWidth="1"/>
    <col min="13" max="13" width="10.8515625" style="0" customWidth="1"/>
    <col min="14" max="15" width="11.8515625" style="0" customWidth="1"/>
    <col min="16" max="16" width="10.8515625" style="0" customWidth="1"/>
    <col min="17" max="18" width="12.00390625" style="0" customWidth="1"/>
    <col min="19" max="19" width="11.00390625" style="0" customWidth="1"/>
    <col min="20" max="20" width="11.8515625" style="0" customWidth="1"/>
    <col min="21" max="21" width="12.00390625" style="0" customWidth="1"/>
    <col min="22" max="22" width="10.8515625" style="0" customWidth="1"/>
    <col min="23" max="24" width="11.8515625" style="0" customWidth="1"/>
    <col min="25" max="25" width="10.8515625" style="0" customWidth="1"/>
    <col min="26" max="27" width="11.8515625" style="0" customWidth="1"/>
    <col min="28" max="28" width="10.8515625" style="0" customWidth="1"/>
    <col min="29" max="30" width="12.00390625" style="0" customWidth="1"/>
    <col min="31" max="31" width="10.8515625" style="0" customWidth="1"/>
    <col min="32" max="33" width="12.00390625" style="0" customWidth="1"/>
    <col min="34" max="34" width="10.8515625" style="0" customWidth="1"/>
    <col min="35" max="36" width="12.00390625" style="0" customWidth="1"/>
    <col min="37" max="37" width="10.8515625" style="0" customWidth="1"/>
    <col min="38" max="39" width="12.00390625" style="0" customWidth="1"/>
    <col min="40" max="40" width="10.8515625" style="0" customWidth="1"/>
    <col min="41" max="42" width="12.00390625" style="0" customWidth="1"/>
    <col min="43" max="43" width="10.8515625" style="0" customWidth="1"/>
    <col min="44" max="45" width="12.00390625" style="0" customWidth="1"/>
    <col min="46" max="46" width="10.8515625" style="0" customWidth="1"/>
    <col min="47" max="48" width="12.00390625" style="0" customWidth="1"/>
    <col min="49" max="49" width="11.00390625" style="0" customWidth="1"/>
    <col min="50" max="51" width="12.00390625" style="0" customWidth="1"/>
    <col min="52" max="52" width="11.00390625" style="0" customWidth="1"/>
    <col min="53" max="54" width="12.00390625" style="0" customWidth="1"/>
    <col min="55" max="55" width="10.8515625" style="0" customWidth="1"/>
    <col min="56" max="57" width="12.00390625" style="0" customWidth="1"/>
    <col min="58" max="58" width="11.00390625" style="0" customWidth="1"/>
    <col min="59" max="60" width="12.00390625" style="0" customWidth="1"/>
    <col min="61" max="61" width="11.00390625" style="0" customWidth="1"/>
    <col min="62" max="63" width="12.00390625" style="0" customWidth="1"/>
    <col min="64" max="64" width="11.00390625" style="0" customWidth="1"/>
    <col min="65" max="66" width="12.00390625" style="0" customWidth="1"/>
    <col min="67" max="67" width="11.00390625" style="0" customWidth="1"/>
    <col min="68" max="69" width="12.00390625" style="0" customWidth="1"/>
    <col min="70" max="70" width="11.00390625" style="0" customWidth="1"/>
    <col min="71" max="72" width="12.00390625" style="0" customWidth="1"/>
    <col min="73" max="73" width="11.00390625" style="0" customWidth="1"/>
    <col min="74" max="75" width="12.00390625" style="0" customWidth="1"/>
    <col min="76" max="76" width="11.00390625" style="0" customWidth="1"/>
    <col min="77" max="78" width="12.00390625" style="0" customWidth="1"/>
    <col min="79" max="79" width="11.00390625" style="0" customWidth="1"/>
    <col min="80" max="81" width="12.8515625" style="0" customWidth="1"/>
    <col min="82" max="82" width="11.00390625" style="0" customWidth="1"/>
    <col min="83" max="84" width="12.00390625" style="0" customWidth="1"/>
    <col min="85" max="85" width="11.00390625" style="0" customWidth="1"/>
    <col min="86" max="87" width="12.00390625" style="0" customWidth="1"/>
    <col min="88" max="88" width="11.00390625" style="0" customWidth="1"/>
    <col min="89" max="90" width="12.00390625" style="0" customWidth="1"/>
    <col min="91" max="91" width="11.00390625" style="0" customWidth="1"/>
    <col min="92" max="93" width="12.00390625" style="0" customWidth="1"/>
    <col min="94" max="94" width="11.00390625" style="0" customWidth="1"/>
    <col min="95" max="96" width="12.8515625" style="0" customWidth="1"/>
    <col min="97" max="97" width="11.00390625" style="0" customWidth="1"/>
    <col min="98" max="98" width="1.421875" style="0" customWidth="1"/>
  </cols>
  <sheetData>
    <row r="1" spans="13:97" ht="12.75">
      <c r="M1" s="12"/>
      <c r="N1" s="12"/>
      <c r="R1" s="12" t="s">
        <v>57</v>
      </c>
      <c r="CR1" s="12"/>
      <c r="CS1" s="12"/>
    </row>
    <row r="2" spans="13:97" ht="12.75">
      <c r="M2" s="2"/>
      <c r="N2" s="2"/>
      <c r="R2" s="2" t="s">
        <v>43</v>
      </c>
      <c r="CR2" s="2"/>
      <c r="CS2" s="2"/>
    </row>
    <row r="3" spans="13:97" ht="12.75">
      <c r="M3" s="2"/>
      <c r="N3" s="2"/>
      <c r="R3" s="2" t="s">
        <v>44</v>
      </c>
      <c r="CR3" s="2"/>
      <c r="CS3" s="2"/>
    </row>
    <row r="4" spans="13:97" ht="12.75">
      <c r="M4" s="2"/>
      <c r="N4" s="2"/>
      <c r="R4" s="2" t="s">
        <v>59</v>
      </c>
      <c r="CR4" s="2"/>
      <c r="CS4" s="2"/>
    </row>
    <row r="5" spans="95:97" ht="12.75">
      <c r="CQ5" s="2"/>
      <c r="CR5" s="2"/>
      <c r="CS5" s="2"/>
    </row>
    <row r="6" spans="80:97" ht="12.75">
      <c r="CB6" s="8"/>
      <c r="CC6" s="8"/>
      <c r="CD6" s="8"/>
      <c r="CH6" s="9"/>
      <c r="CI6" s="9"/>
      <c r="CJ6" s="9"/>
      <c r="CK6" s="9"/>
      <c r="CL6" s="9"/>
      <c r="CM6" s="9"/>
      <c r="CN6" s="8"/>
      <c r="CO6" s="8"/>
      <c r="CP6" s="8"/>
      <c r="CQ6" s="2"/>
      <c r="CR6" s="2"/>
      <c r="CS6" s="2"/>
    </row>
    <row r="7" spans="80:97" ht="12.75">
      <c r="CB7" s="8"/>
      <c r="CC7" s="8"/>
      <c r="CD7" s="8"/>
      <c r="CH7" s="8"/>
      <c r="CI7" s="8"/>
      <c r="CJ7" s="8"/>
      <c r="CK7" s="8"/>
      <c r="CL7" s="8"/>
      <c r="CM7" s="8"/>
      <c r="CN7" s="8"/>
      <c r="CO7" s="8"/>
      <c r="CP7" s="8"/>
      <c r="CQ7" s="2"/>
      <c r="CR7" s="2"/>
      <c r="CS7" s="2"/>
    </row>
    <row r="8" spans="80:97" ht="12.75">
      <c r="CB8" s="8"/>
      <c r="CC8" s="8"/>
      <c r="CD8" s="8"/>
      <c r="CH8" s="8"/>
      <c r="CI8" s="8"/>
      <c r="CJ8" s="8"/>
      <c r="CK8" s="8"/>
      <c r="CL8" s="8"/>
      <c r="CM8" s="8"/>
      <c r="CN8" s="8"/>
      <c r="CO8" s="8"/>
      <c r="CP8" s="8"/>
      <c r="CQ8" s="2"/>
      <c r="CR8" s="2"/>
      <c r="CS8" s="2"/>
    </row>
    <row r="9" spans="80:97" ht="12.75">
      <c r="CB9" s="7"/>
      <c r="CC9" s="7"/>
      <c r="CD9" s="7"/>
      <c r="CH9" s="10"/>
      <c r="CI9" s="10"/>
      <c r="CJ9" s="10"/>
      <c r="CK9" s="10"/>
      <c r="CL9" s="10"/>
      <c r="CM9" s="10"/>
      <c r="CQ9" s="2"/>
      <c r="CR9" s="2"/>
      <c r="CS9" s="2"/>
    </row>
    <row r="11" spans="1:97" ht="18">
      <c r="A11" s="29"/>
      <c r="B11" s="30" t="s">
        <v>58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18"/>
    </row>
    <row r="12" spans="1:97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R12" s="16"/>
      <c r="CS12" s="16" t="s">
        <v>19</v>
      </c>
    </row>
    <row r="13" spans="95:97" ht="12.75" customHeight="1" hidden="1">
      <c r="CQ13" s="2" t="s">
        <v>17</v>
      </c>
      <c r="CR13" s="2"/>
      <c r="CS13" s="2"/>
    </row>
    <row r="14" spans="1:97" ht="12.75" customHeight="1">
      <c r="A14" s="34" t="s">
        <v>0</v>
      </c>
      <c r="B14" s="43" t="s">
        <v>22</v>
      </c>
      <c r="C14" s="43"/>
      <c r="D14" s="43"/>
      <c r="E14" s="43"/>
      <c r="F14" s="63"/>
      <c r="G14" s="63"/>
      <c r="H14" s="47" t="s">
        <v>33</v>
      </c>
      <c r="I14" s="48"/>
      <c r="J14" s="49"/>
      <c r="K14" s="43" t="s">
        <v>23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4"/>
      <c r="AM14" s="44"/>
      <c r="AN14" s="44"/>
      <c r="AO14" s="44"/>
      <c r="AP14" s="44"/>
      <c r="AQ14" s="44"/>
      <c r="AR14" s="44"/>
      <c r="AS14" s="17"/>
      <c r="AT14" s="17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47" t="s">
        <v>34</v>
      </c>
      <c r="CC14" s="48"/>
      <c r="CD14" s="49"/>
      <c r="CE14" s="43" t="s">
        <v>29</v>
      </c>
      <c r="CF14" s="43"/>
      <c r="CG14" s="43"/>
      <c r="CH14" s="43"/>
      <c r="CI14" s="43"/>
      <c r="CJ14" s="43"/>
      <c r="CK14" s="43"/>
      <c r="CL14" s="43"/>
      <c r="CM14" s="43"/>
      <c r="CN14" s="47" t="s">
        <v>35</v>
      </c>
      <c r="CO14" s="48"/>
      <c r="CP14" s="49"/>
      <c r="CQ14" s="60" t="s">
        <v>15</v>
      </c>
      <c r="CR14" s="46"/>
      <c r="CS14" s="46"/>
    </row>
    <row r="15" spans="1:97" ht="90.75" customHeight="1">
      <c r="A15" s="35"/>
      <c r="B15" s="45" t="s">
        <v>38</v>
      </c>
      <c r="C15" s="46"/>
      <c r="D15" s="46"/>
      <c r="E15" s="45" t="s">
        <v>39</v>
      </c>
      <c r="F15" s="46"/>
      <c r="G15" s="46"/>
      <c r="H15" s="50"/>
      <c r="I15" s="51"/>
      <c r="J15" s="52"/>
      <c r="K15" s="40" t="s">
        <v>24</v>
      </c>
      <c r="L15" s="41"/>
      <c r="M15" s="42"/>
      <c r="N15" s="56" t="s">
        <v>20</v>
      </c>
      <c r="O15" s="57"/>
      <c r="P15" s="58"/>
      <c r="Q15" s="45" t="s">
        <v>21</v>
      </c>
      <c r="R15" s="46"/>
      <c r="S15" s="46"/>
      <c r="T15" s="61" t="s">
        <v>25</v>
      </c>
      <c r="U15" s="61"/>
      <c r="V15" s="62"/>
      <c r="W15" s="37" t="s">
        <v>26</v>
      </c>
      <c r="X15" s="38"/>
      <c r="Y15" s="39"/>
      <c r="Z15" s="37" t="s">
        <v>27</v>
      </c>
      <c r="AA15" s="38"/>
      <c r="AB15" s="39"/>
      <c r="AC15" s="37" t="s">
        <v>60</v>
      </c>
      <c r="AD15" s="38"/>
      <c r="AE15" s="39"/>
      <c r="AF15" s="37" t="s">
        <v>36</v>
      </c>
      <c r="AG15" s="38"/>
      <c r="AH15" s="39"/>
      <c r="AI15" s="37" t="s">
        <v>28</v>
      </c>
      <c r="AJ15" s="38"/>
      <c r="AK15" s="39"/>
      <c r="AL15" s="59" t="s">
        <v>42</v>
      </c>
      <c r="AM15" s="59"/>
      <c r="AN15" s="59"/>
      <c r="AO15" s="59" t="s">
        <v>56</v>
      </c>
      <c r="AP15" s="59"/>
      <c r="AQ15" s="59"/>
      <c r="AR15" s="67" t="s">
        <v>37</v>
      </c>
      <c r="AS15" s="46"/>
      <c r="AT15" s="46"/>
      <c r="AU15" s="53" t="s">
        <v>45</v>
      </c>
      <c r="AV15" s="54"/>
      <c r="AW15" s="55"/>
      <c r="AX15" s="64" t="s">
        <v>46</v>
      </c>
      <c r="AY15" s="65"/>
      <c r="AZ15" s="66"/>
      <c r="BA15" s="64" t="s">
        <v>47</v>
      </c>
      <c r="BB15" s="65"/>
      <c r="BC15" s="66"/>
      <c r="BD15" s="64" t="s">
        <v>48</v>
      </c>
      <c r="BE15" s="65"/>
      <c r="BF15" s="66"/>
      <c r="BG15" s="64" t="s">
        <v>49</v>
      </c>
      <c r="BH15" s="65"/>
      <c r="BI15" s="66"/>
      <c r="BJ15" s="31" t="s">
        <v>61</v>
      </c>
      <c r="BK15" s="32"/>
      <c r="BL15" s="33"/>
      <c r="BM15" s="31" t="s">
        <v>51</v>
      </c>
      <c r="BN15" s="32"/>
      <c r="BO15" s="33"/>
      <c r="BP15" s="31" t="s">
        <v>52</v>
      </c>
      <c r="BQ15" s="32"/>
      <c r="BR15" s="33"/>
      <c r="BS15" s="31" t="s">
        <v>53</v>
      </c>
      <c r="BT15" s="32"/>
      <c r="BU15" s="33"/>
      <c r="BV15" s="31" t="s">
        <v>54</v>
      </c>
      <c r="BW15" s="32"/>
      <c r="BX15" s="33"/>
      <c r="BY15" s="31" t="s">
        <v>55</v>
      </c>
      <c r="BZ15" s="32"/>
      <c r="CA15" s="33"/>
      <c r="CB15" s="50"/>
      <c r="CC15" s="51"/>
      <c r="CD15" s="52"/>
      <c r="CE15" s="40" t="s">
        <v>30</v>
      </c>
      <c r="CF15" s="41"/>
      <c r="CG15" s="42"/>
      <c r="CH15" s="40" t="s">
        <v>31</v>
      </c>
      <c r="CI15" s="41"/>
      <c r="CJ15" s="42"/>
      <c r="CK15" s="45" t="s">
        <v>32</v>
      </c>
      <c r="CL15" s="46"/>
      <c r="CM15" s="46"/>
      <c r="CN15" s="53"/>
      <c r="CO15" s="54"/>
      <c r="CP15" s="55"/>
      <c r="CQ15" s="46"/>
      <c r="CR15" s="46"/>
      <c r="CS15" s="46"/>
    </row>
    <row r="16" spans="1:97" ht="184.5" customHeight="1">
      <c r="A16" s="36"/>
      <c r="B16" s="15" t="s">
        <v>50</v>
      </c>
      <c r="C16" s="15" t="s">
        <v>41</v>
      </c>
      <c r="D16" s="15" t="s">
        <v>40</v>
      </c>
      <c r="E16" s="15" t="s">
        <v>50</v>
      </c>
      <c r="F16" s="15" t="s">
        <v>41</v>
      </c>
      <c r="G16" s="15" t="s">
        <v>40</v>
      </c>
      <c r="H16" s="15" t="s">
        <v>50</v>
      </c>
      <c r="I16" s="15" t="s">
        <v>41</v>
      </c>
      <c r="J16" s="15" t="s">
        <v>40</v>
      </c>
      <c r="K16" s="15" t="s">
        <v>50</v>
      </c>
      <c r="L16" s="15" t="s">
        <v>41</v>
      </c>
      <c r="M16" s="15" t="s">
        <v>40</v>
      </c>
      <c r="N16" s="15" t="s">
        <v>50</v>
      </c>
      <c r="O16" s="15" t="s">
        <v>41</v>
      </c>
      <c r="P16" s="15" t="s">
        <v>40</v>
      </c>
      <c r="Q16" s="15" t="s">
        <v>50</v>
      </c>
      <c r="R16" s="15" t="s">
        <v>41</v>
      </c>
      <c r="S16" s="15" t="s">
        <v>40</v>
      </c>
      <c r="T16" s="15" t="s">
        <v>50</v>
      </c>
      <c r="U16" s="15" t="s">
        <v>41</v>
      </c>
      <c r="V16" s="15" t="s">
        <v>40</v>
      </c>
      <c r="W16" s="15" t="s">
        <v>50</v>
      </c>
      <c r="X16" s="15" t="s">
        <v>41</v>
      </c>
      <c r="Y16" s="15" t="s">
        <v>40</v>
      </c>
      <c r="Z16" s="15" t="s">
        <v>50</v>
      </c>
      <c r="AA16" s="15" t="s">
        <v>41</v>
      </c>
      <c r="AB16" s="15" t="s">
        <v>40</v>
      </c>
      <c r="AC16" s="15" t="s">
        <v>50</v>
      </c>
      <c r="AD16" s="15" t="s">
        <v>41</v>
      </c>
      <c r="AE16" s="15" t="s">
        <v>40</v>
      </c>
      <c r="AF16" s="15" t="s">
        <v>50</v>
      </c>
      <c r="AG16" s="15" t="s">
        <v>41</v>
      </c>
      <c r="AH16" s="15" t="s">
        <v>40</v>
      </c>
      <c r="AI16" s="15" t="s">
        <v>50</v>
      </c>
      <c r="AJ16" s="15" t="s">
        <v>41</v>
      </c>
      <c r="AK16" s="15" t="s">
        <v>40</v>
      </c>
      <c r="AL16" s="15" t="s">
        <v>50</v>
      </c>
      <c r="AM16" s="15" t="s">
        <v>41</v>
      </c>
      <c r="AN16" s="15" t="s">
        <v>40</v>
      </c>
      <c r="AO16" s="15" t="s">
        <v>50</v>
      </c>
      <c r="AP16" s="15" t="s">
        <v>41</v>
      </c>
      <c r="AQ16" s="15" t="s">
        <v>40</v>
      </c>
      <c r="AR16" s="15" t="s">
        <v>50</v>
      </c>
      <c r="AS16" s="15" t="s">
        <v>41</v>
      </c>
      <c r="AT16" s="15" t="s">
        <v>40</v>
      </c>
      <c r="AU16" s="15" t="s">
        <v>50</v>
      </c>
      <c r="AV16" s="15" t="s">
        <v>41</v>
      </c>
      <c r="AW16" s="15" t="s">
        <v>40</v>
      </c>
      <c r="AX16" s="15" t="s">
        <v>50</v>
      </c>
      <c r="AY16" s="15" t="s">
        <v>41</v>
      </c>
      <c r="AZ16" s="15" t="s">
        <v>40</v>
      </c>
      <c r="BA16" s="15" t="s">
        <v>50</v>
      </c>
      <c r="BB16" s="15" t="s">
        <v>41</v>
      </c>
      <c r="BC16" s="15" t="s">
        <v>40</v>
      </c>
      <c r="BD16" s="15" t="s">
        <v>50</v>
      </c>
      <c r="BE16" s="15" t="s">
        <v>41</v>
      </c>
      <c r="BF16" s="15" t="s">
        <v>40</v>
      </c>
      <c r="BG16" s="15" t="s">
        <v>50</v>
      </c>
      <c r="BH16" s="15" t="s">
        <v>41</v>
      </c>
      <c r="BI16" s="15" t="s">
        <v>40</v>
      </c>
      <c r="BJ16" s="15" t="s">
        <v>50</v>
      </c>
      <c r="BK16" s="15" t="s">
        <v>41</v>
      </c>
      <c r="BL16" s="15" t="s">
        <v>40</v>
      </c>
      <c r="BM16" s="15" t="s">
        <v>50</v>
      </c>
      <c r="BN16" s="15" t="s">
        <v>41</v>
      </c>
      <c r="BO16" s="15" t="s">
        <v>40</v>
      </c>
      <c r="BP16" s="15" t="s">
        <v>50</v>
      </c>
      <c r="BQ16" s="15" t="s">
        <v>41</v>
      </c>
      <c r="BR16" s="15" t="s">
        <v>40</v>
      </c>
      <c r="BS16" s="15" t="s">
        <v>50</v>
      </c>
      <c r="BT16" s="15" t="s">
        <v>41</v>
      </c>
      <c r="BU16" s="15" t="s">
        <v>40</v>
      </c>
      <c r="BV16" s="15" t="s">
        <v>50</v>
      </c>
      <c r="BW16" s="15" t="s">
        <v>41</v>
      </c>
      <c r="BX16" s="15" t="s">
        <v>40</v>
      </c>
      <c r="BY16" s="15" t="s">
        <v>50</v>
      </c>
      <c r="BZ16" s="15" t="s">
        <v>41</v>
      </c>
      <c r="CA16" s="15" t="s">
        <v>40</v>
      </c>
      <c r="CB16" s="15" t="s">
        <v>50</v>
      </c>
      <c r="CC16" s="15" t="s">
        <v>41</v>
      </c>
      <c r="CD16" s="15" t="s">
        <v>40</v>
      </c>
      <c r="CE16" s="15" t="s">
        <v>50</v>
      </c>
      <c r="CF16" s="15" t="s">
        <v>41</v>
      </c>
      <c r="CG16" s="15" t="s">
        <v>40</v>
      </c>
      <c r="CH16" s="15" t="s">
        <v>50</v>
      </c>
      <c r="CI16" s="15" t="s">
        <v>41</v>
      </c>
      <c r="CJ16" s="15" t="s">
        <v>40</v>
      </c>
      <c r="CK16" s="15" t="s">
        <v>50</v>
      </c>
      <c r="CL16" s="15" t="s">
        <v>41</v>
      </c>
      <c r="CM16" s="15" t="s">
        <v>40</v>
      </c>
      <c r="CN16" s="15" t="s">
        <v>50</v>
      </c>
      <c r="CO16" s="15" t="s">
        <v>41</v>
      </c>
      <c r="CP16" s="15" t="s">
        <v>40</v>
      </c>
      <c r="CQ16" s="15" t="s">
        <v>50</v>
      </c>
      <c r="CR16" s="15" t="s">
        <v>41</v>
      </c>
      <c r="CS16" s="15" t="s">
        <v>40</v>
      </c>
    </row>
    <row r="17" spans="1:97" ht="12.75">
      <c r="A17" s="19" t="s">
        <v>18</v>
      </c>
      <c r="B17" s="20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20">
        <v>9</v>
      </c>
      <c r="K17" s="20">
        <v>10</v>
      </c>
      <c r="L17" s="20">
        <v>11</v>
      </c>
      <c r="M17" s="20">
        <v>12</v>
      </c>
      <c r="N17" s="20">
        <v>13</v>
      </c>
      <c r="O17" s="20">
        <v>14</v>
      </c>
      <c r="P17" s="20">
        <v>15</v>
      </c>
      <c r="Q17" s="20">
        <v>16</v>
      </c>
      <c r="R17" s="20">
        <v>17</v>
      </c>
      <c r="S17" s="20">
        <v>18</v>
      </c>
      <c r="T17" s="20">
        <v>19</v>
      </c>
      <c r="U17" s="20">
        <f>T17+1</f>
        <v>20</v>
      </c>
      <c r="V17" s="20">
        <f>U17+1</f>
        <v>21</v>
      </c>
      <c r="W17" s="20">
        <f>V17+1</f>
        <v>22</v>
      </c>
      <c r="X17" s="20">
        <v>23</v>
      </c>
      <c r="Y17" s="20">
        <v>24</v>
      </c>
      <c r="Z17" s="20">
        <v>25</v>
      </c>
      <c r="AA17" s="20">
        <v>26</v>
      </c>
      <c r="AB17" s="20">
        <v>27</v>
      </c>
      <c r="AC17" s="20">
        <v>28</v>
      </c>
      <c r="AD17" s="20">
        <v>29</v>
      </c>
      <c r="AE17" s="20">
        <v>30</v>
      </c>
      <c r="AF17" s="20">
        <v>31</v>
      </c>
      <c r="AG17" s="20">
        <v>32</v>
      </c>
      <c r="AH17" s="20">
        <v>33</v>
      </c>
      <c r="AI17" s="20">
        <v>34</v>
      </c>
      <c r="AJ17" s="20">
        <v>35</v>
      </c>
      <c r="AK17" s="20">
        <v>36</v>
      </c>
      <c r="AL17" s="20">
        <v>37</v>
      </c>
      <c r="AM17" s="20">
        <f>AL17+1</f>
        <v>38</v>
      </c>
      <c r="AN17" s="20">
        <f>AM17+1</f>
        <v>39</v>
      </c>
      <c r="AO17" s="20">
        <v>40</v>
      </c>
      <c r="AP17" s="20">
        <v>41</v>
      </c>
      <c r="AQ17" s="20">
        <v>42</v>
      </c>
      <c r="AR17" s="20">
        <v>43</v>
      </c>
      <c r="AS17" s="20">
        <v>44</v>
      </c>
      <c r="AT17" s="20">
        <v>45</v>
      </c>
      <c r="AU17" s="20">
        <v>46</v>
      </c>
      <c r="AV17" s="20">
        <v>47</v>
      </c>
      <c r="AW17" s="20">
        <v>48</v>
      </c>
      <c r="AX17" s="20">
        <v>49</v>
      </c>
      <c r="AY17" s="20">
        <v>50</v>
      </c>
      <c r="AZ17" s="20">
        <v>51</v>
      </c>
      <c r="BA17" s="20">
        <v>52</v>
      </c>
      <c r="BB17" s="20">
        <v>53</v>
      </c>
      <c r="BC17" s="20">
        <v>54</v>
      </c>
      <c r="BD17" s="20">
        <v>55</v>
      </c>
      <c r="BE17" s="20">
        <v>56</v>
      </c>
      <c r="BF17" s="20">
        <v>57</v>
      </c>
      <c r="BG17" s="20">
        <v>58</v>
      </c>
      <c r="BH17" s="20">
        <v>59</v>
      </c>
      <c r="BI17" s="20">
        <v>60</v>
      </c>
      <c r="BJ17" s="20">
        <v>61</v>
      </c>
      <c r="BK17" s="20">
        <v>62</v>
      </c>
      <c r="BL17" s="20">
        <v>63</v>
      </c>
      <c r="BM17" s="20">
        <v>64</v>
      </c>
      <c r="BN17" s="20">
        <v>65</v>
      </c>
      <c r="BO17" s="20">
        <v>66</v>
      </c>
      <c r="BP17" s="20">
        <v>67</v>
      </c>
      <c r="BQ17" s="20">
        <v>68</v>
      </c>
      <c r="BR17" s="20">
        <v>69</v>
      </c>
      <c r="BS17" s="20">
        <v>70</v>
      </c>
      <c r="BT17" s="20">
        <v>71</v>
      </c>
      <c r="BU17" s="20">
        <v>72</v>
      </c>
      <c r="BV17" s="20">
        <v>73</v>
      </c>
      <c r="BW17" s="20">
        <v>74</v>
      </c>
      <c r="BX17" s="20">
        <v>75</v>
      </c>
      <c r="BY17" s="20">
        <v>76</v>
      </c>
      <c r="BZ17" s="20">
        <v>77</v>
      </c>
      <c r="CA17" s="20">
        <v>78</v>
      </c>
      <c r="CB17" s="20">
        <v>79</v>
      </c>
      <c r="CC17" s="20">
        <v>80</v>
      </c>
      <c r="CD17" s="20">
        <v>81</v>
      </c>
      <c r="CE17" s="20">
        <v>82</v>
      </c>
      <c r="CF17" s="20">
        <v>83</v>
      </c>
      <c r="CG17" s="20">
        <v>84</v>
      </c>
      <c r="CH17" s="20">
        <v>85</v>
      </c>
      <c r="CI17" s="20">
        <v>86</v>
      </c>
      <c r="CJ17" s="20">
        <v>87</v>
      </c>
      <c r="CK17" s="20">
        <v>88</v>
      </c>
      <c r="CL17" s="20">
        <v>89</v>
      </c>
      <c r="CM17" s="20">
        <v>90</v>
      </c>
      <c r="CN17" s="20">
        <v>91</v>
      </c>
      <c r="CO17" s="20">
        <v>92</v>
      </c>
      <c r="CP17" s="20">
        <v>93</v>
      </c>
      <c r="CQ17" s="20">
        <v>94</v>
      </c>
      <c r="CR17" s="20">
        <v>95</v>
      </c>
      <c r="CS17" s="20">
        <v>96</v>
      </c>
    </row>
    <row r="18" spans="1:97" ht="15" customHeight="1">
      <c r="A18" s="3" t="s">
        <v>1</v>
      </c>
      <c r="B18" s="11"/>
      <c r="C18" s="11"/>
      <c r="D18" s="11"/>
      <c r="E18" s="11"/>
      <c r="F18" s="11"/>
      <c r="G18" s="11"/>
      <c r="H18" s="13">
        <f>SUM(B18:E18)</f>
        <v>0</v>
      </c>
      <c r="I18" s="13"/>
      <c r="J18" s="13"/>
      <c r="K18" s="25">
        <v>1395875</v>
      </c>
      <c r="L18" s="25">
        <v>1395875</v>
      </c>
      <c r="M18" s="4">
        <f>L18/K18*100</f>
        <v>100</v>
      </c>
      <c r="N18" s="26">
        <v>1795</v>
      </c>
      <c r="O18" s="26">
        <v>1795</v>
      </c>
      <c r="P18" s="11">
        <f>O18/N18*100</f>
        <v>100</v>
      </c>
      <c r="Q18" s="21"/>
      <c r="R18" s="21"/>
      <c r="S18" s="11"/>
      <c r="T18" s="21"/>
      <c r="U18" s="21"/>
      <c r="V18" s="11"/>
      <c r="W18" s="21">
        <v>56485</v>
      </c>
      <c r="X18" s="21">
        <v>56485</v>
      </c>
      <c r="Y18" s="11">
        <f>W18/X18*100</f>
        <v>100</v>
      </c>
      <c r="Z18" s="21">
        <v>216250</v>
      </c>
      <c r="AA18" s="21">
        <v>216250</v>
      </c>
      <c r="AB18" s="11">
        <f>AA18/Z18*100</f>
        <v>100</v>
      </c>
      <c r="AC18" s="21">
        <f>100000+66000</f>
        <v>166000</v>
      </c>
      <c r="AD18" s="21">
        <v>166000</v>
      </c>
      <c r="AE18" s="11">
        <f>AD18/AC18*100</f>
        <v>100</v>
      </c>
      <c r="AF18" s="21">
        <v>836250</v>
      </c>
      <c r="AG18" s="21">
        <v>836250</v>
      </c>
      <c r="AH18" s="11">
        <f>AG18/AF18*100</f>
        <v>100</v>
      </c>
      <c r="AI18" s="21">
        <v>3734450</v>
      </c>
      <c r="AJ18" s="21">
        <v>3734000</v>
      </c>
      <c r="AK18" s="11">
        <f>AJ18/AI18*100</f>
        <v>99.98795003280269</v>
      </c>
      <c r="AL18" s="21"/>
      <c r="AM18" s="21"/>
      <c r="AN18" s="11">
        <f>AL18+AM18</f>
        <v>0</v>
      </c>
      <c r="AO18" s="21">
        <v>203600</v>
      </c>
      <c r="AP18" s="21">
        <v>203600</v>
      </c>
      <c r="AQ18" s="11">
        <f>AP18/AO18*100</f>
        <v>100</v>
      </c>
      <c r="AR18" s="21">
        <v>80000</v>
      </c>
      <c r="AS18" s="21">
        <v>80000</v>
      </c>
      <c r="AT18" s="11">
        <f>AS18/AR18*100</f>
        <v>100</v>
      </c>
      <c r="AU18" s="21">
        <v>132808</v>
      </c>
      <c r="AV18" s="21">
        <v>132808</v>
      </c>
      <c r="AW18" s="11">
        <f>AV18/AU18*100</f>
        <v>100</v>
      </c>
      <c r="AX18" s="21">
        <v>30000</v>
      </c>
      <c r="AY18" s="21">
        <v>30000</v>
      </c>
      <c r="AZ18" s="11">
        <f>AY18/AX18*100</f>
        <v>100</v>
      </c>
      <c r="BA18" s="21"/>
      <c r="BB18" s="21"/>
      <c r="BC18" s="11"/>
      <c r="BD18" s="21"/>
      <c r="BE18" s="21"/>
      <c r="BF18" s="11"/>
      <c r="BG18" s="21"/>
      <c r="BH18" s="21"/>
      <c r="BI18" s="11"/>
      <c r="BJ18" s="21"/>
      <c r="BK18" s="21"/>
      <c r="BL18" s="11"/>
      <c r="BM18" s="21">
        <v>50000</v>
      </c>
      <c r="BN18" s="21">
        <v>50000</v>
      </c>
      <c r="BO18" s="11">
        <f>BN18/BM18*100</f>
        <v>100</v>
      </c>
      <c r="BP18" s="21">
        <v>100000</v>
      </c>
      <c r="BQ18" s="21">
        <v>100000</v>
      </c>
      <c r="BR18" s="11">
        <f>BP18/BQ18*100</f>
        <v>100</v>
      </c>
      <c r="BS18" s="21">
        <v>200000</v>
      </c>
      <c r="BT18" s="21">
        <v>200000</v>
      </c>
      <c r="BU18" s="11">
        <f>BT18/BS18*100</f>
        <v>100</v>
      </c>
      <c r="BV18" s="26"/>
      <c r="BW18" s="26"/>
      <c r="BX18" s="11"/>
      <c r="BY18" s="26">
        <v>99000</v>
      </c>
      <c r="BZ18" s="26">
        <v>99000</v>
      </c>
      <c r="CA18" s="11">
        <f aca="true" t="shared" si="0" ref="CA18:CA23">BZ18/BY18*100</f>
        <v>100</v>
      </c>
      <c r="CB18" s="23">
        <f>SUM(K18+N18+Q18+T18+W18+Z18+AC18+AF18+AI18+AL18+AO18+AR18+AU18+AX18+BA18+BD18+BG18+BJ18+BM18+BP18+BS18+BV18+BY18)</f>
        <v>7302513</v>
      </c>
      <c r="CC18" s="23">
        <f>L18+O18+R18+U18+X18+AA18+AD18+AG18+AJ18+AM18+AP18+AS18+AV18+AY18+BB18+BE18+BH18+BK18+BN18+BQ18+BT18+BW18+BZ18</f>
        <v>7302063</v>
      </c>
      <c r="CD18" s="6">
        <f>CC18/CB18*100</f>
        <v>99.99383773777602</v>
      </c>
      <c r="CE18" s="11"/>
      <c r="CF18" s="11"/>
      <c r="CG18" s="11"/>
      <c r="CH18" s="21">
        <v>75000</v>
      </c>
      <c r="CI18" s="21">
        <v>75000</v>
      </c>
      <c r="CJ18" s="11">
        <f>CI18/CH18*100</f>
        <v>100</v>
      </c>
      <c r="CK18" s="21">
        <v>1350000</v>
      </c>
      <c r="CL18" s="21">
        <v>1350000</v>
      </c>
      <c r="CM18" s="11">
        <f>CL18/CK18*100</f>
        <v>100</v>
      </c>
      <c r="CN18" s="23">
        <f>SUM(CE18+CH18+CK18)</f>
        <v>1425000</v>
      </c>
      <c r="CO18" s="23">
        <f>SUM(CF18+CI18+CL18)</f>
        <v>1425000</v>
      </c>
      <c r="CP18" s="6">
        <f>CO18/CN18*100</f>
        <v>100</v>
      </c>
      <c r="CQ18" s="28">
        <f aca="true" t="shared" si="1" ref="CQ18:CQ31">SUM(H18+CB18+CN18)</f>
        <v>8727513</v>
      </c>
      <c r="CR18" s="28">
        <f aca="true" t="shared" si="2" ref="CR18:CR31">SUM(I18+CC18+CO18)</f>
        <v>8727063</v>
      </c>
      <c r="CS18" s="6">
        <f>CR18/CQ18*100</f>
        <v>99.9948438919541</v>
      </c>
    </row>
    <row r="19" spans="1:97" ht="15" customHeight="1">
      <c r="A19" s="3" t="s">
        <v>2</v>
      </c>
      <c r="B19" s="21">
        <v>888700</v>
      </c>
      <c r="C19" s="21">
        <v>888700</v>
      </c>
      <c r="D19" s="11">
        <f>C19/B19*100</f>
        <v>100</v>
      </c>
      <c r="E19" s="21">
        <v>1675300</v>
      </c>
      <c r="F19" s="21">
        <v>1675300</v>
      </c>
      <c r="G19" s="11">
        <f>F19/E19*100</f>
        <v>100</v>
      </c>
      <c r="H19" s="22">
        <f>B19+E19</f>
        <v>2564000</v>
      </c>
      <c r="I19" s="22">
        <f>C19+F19</f>
        <v>2564000</v>
      </c>
      <c r="J19" s="13">
        <f>I19/H19*100</f>
        <v>100</v>
      </c>
      <c r="K19" s="25">
        <v>7215398</v>
      </c>
      <c r="L19" s="25">
        <v>7215398</v>
      </c>
      <c r="M19" s="4">
        <f aca="true" t="shared" si="3" ref="M19:M32">L19/K19*100</f>
        <v>100</v>
      </c>
      <c r="N19" s="26">
        <v>25030</v>
      </c>
      <c r="O19" s="26">
        <v>25030</v>
      </c>
      <c r="P19" s="11">
        <f aca="true" t="shared" si="4" ref="P19:P29">O19/N19*100</f>
        <v>100</v>
      </c>
      <c r="Q19" s="21"/>
      <c r="R19" s="21"/>
      <c r="S19" s="11"/>
      <c r="T19" s="21">
        <v>1100000</v>
      </c>
      <c r="U19" s="21">
        <v>1100000</v>
      </c>
      <c r="V19" s="11">
        <f>U19/T19*100</f>
        <v>100</v>
      </c>
      <c r="W19" s="21"/>
      <c r="X19" s="21"/>
      <c r="Y19" s="11"/>
      <c r="Z19" s="21">
        <v>778500</v>
      </c>
      <c r="AA19" s="21">
        <v>778500</v>
      </c>
      <c r="AB19" s="11">
        <f aca="true" t="shared" si="5" ref="AB19:AB24">AA19/Z19*100</f>
        <v>100</v>
      </c>
      <c r="AC19" s="21">
        <f>100000+50500</f>
        <v>150500</v>
      </c>
      <c r="AD19" s="21">
        <v>150500</v>
      </c>
      <c r="AE19" s="11">
        <f aca="true" t="shared" si="6" ref="AE19:AE32">AD19/AC19*100</f>
        <v>100</v>
      </c>
      <c r="AF19" s="21">
        <v>836250</v>
      </c>
      <c r="AG19" s="21">
        <v>836250</v>
      </c>
      <c r="AH19" s="11">
        <f>AG19/AF19*100</f>
        <v>100</v>
      </c>
      <c r="AI19" s="21">
        <v>3734450</v>
      </c>
      <c r="AJ19" s="21">
        <v>3734450</v>
      </c>
      <c r="AK19" s="11">
        <f>AJ19/AI19*100</f>
        <v>100</v>
      </c>
      <c r="AL19" s="21"/>
      <c r="AM19" s="21"/>
      <c r="AN19" s="11">
        <f>AL19+AM19</f>
        <v>0</v>
      </c>
      <c r="AO19" s="21">
        <v>30000</v>
      </c>
      <c r="AP19" s="21">
        <v>30000</v>
      </c>
      <c r="AQ19" s="11">
        <f>AP19/AO19*100</f>
        <v>100</v>
      </c>
      <c r="AR19" s="21">
        <v>65000</v>
      </c>
      <c r="AS19" s="21">
        <v>65000</v>
      </c>
      <c r="AT19" s="11">
        <f aca="true" t="shared" si="7" ref="AT19:AT26">AS19/AR19*100</f>
        <v>100</v>
      </c>
      <c r="AU19" s="21">
        <v>39486</v>
      </c>
      <c r="AV19" s="21">
        <v>39486</v>
      </c>
      <c r="AW19" s="11">
        <f aca="true" t="shared" si="8" ref="AW19:AW31">AV19/AU19*100</f>
        <v>100</v>
      </c>
      <c r="AX19" s="21"/>
      <c r="AY19" s="21"/>
      <c r="AZ19" s="11"/>
      <c r="BA19" s="21"/>
      <c r="BB19" s="21"/>
      <c r="BC19" s="11"/>
      <c r="BD19" s="21"/>
      <c r="BE19" s="21"/>
      <c r="BF19" s="11"/>
      <c r="BG19" s="21"/>
      <c r="BH19" s="21"/>
      <c r="BI19" s="11"/>
      <c r="BJ19" s="21"/>
      <c r="BK19" s="21"/>
      <c r="BL19" s="11"/>
      <c r="BM19" s="21"/>
      <c r="BN19" s="21"/>
      <c r="BO19" s="11"/>
      <c r="BP19" s="21"/>
      <c r="BQ19" s="21"/>
      <c r="BR19" s="11"/>
      <c r="BS19" s="21"/>
      <c r="BT19" s="21"/>
      <c r="BU19" s="11"/>
      <c r="BV19" s="26"/>
      <c r="BW19" s="26"/>
      <c r="BX19" s="11"/>
      <c r="BY19" s="26">
        <v>31000</v>
      </c>
      <c r="BZ19" s="26">
        <v>31000</v>
      </c>
      <c r="CA19" s="11">
        <f t="shared" si="0"/>
        <v>100</v>
      </c>
      <c r="CB19" s="23">
        <f aca="true" t="shared" si="9" ref="CB19:CB31">SUM(K19+N19+Q19+T19+W19+Z19+AC19+AF19+AI19+AL19+AO19+AR19+AU19+AX19+BA19+BD19+BG19+BJ19+BM19+BP19+BS19+BV19+BY19)</f>
        <v>14005614</v>
      </c>
      <c r="CC19" s="23">
        <f aca="true" t="shared" si="10" ref="CC19:CC32">L19+O19+R19+U19+X19+AA19+AD19+AG19+AJ19+AM19+AP19+AS19+AV19+AY19+BB19+BE19+BH19+BK19+BN19+BQ19+BT19+BW19+BZ19</f>
        <v>14005614</v>
      </c>
      <c r="CD19" s="6">
        <f aca="true" t="shared" si="11" ref="CD19:CD32">CC19/CB19*100</f>
        <v>100</v>
      </c>
      <c r="CE19" s="21">
        <v>295700</v>
      </c>
      <c r="CF19" s="21">
        <v>295700</v>
      </c>
      <c r="CG19" s="11">
        <f>CF19/CE19*100</f>
        <v>100</v>
      </c>
      <c r="CH19" s="21">
        <v>75000</v>
      </c>
      <c r="CI19" s="21">
        <v>75000</v>
      </c>
      <c r="CJ19" s="11">
        <f aca="true" t="shared" si="12" ref="CJ19:CJ32">CI19/CH19*100</f>
        <v>100</v>
      </c>
      <c r="CK19" s="21"/>
      <c r="CL19" s="21"/>
      <c r="CM19" s="11"/>
      <c r="CN19" s="23">
        <f aca="true" t="shared" si="13" ref="CN19:CN31">SUM(CE19+CH19+CK19)</f>
        <v>370700</v>
      </c>
      <c r="CO19" s="23">
        <f aca="true" t="shared" si="14" ref="CO19:CO31">SUM(CF19+CI19+CL19)</f>
        <v>370700</v>
      </c>
      <c r="CP19" s="6">
        <f aca="true" t="shared" si="15" ref="CP19:CP32">CO19/CN19*100</f>
        <v>100</v>
      </c>
      <c r="CQ19" s="28">
        <f t="shared" si="1"/>
        <v>16940314</v>
      </c>
      <c r="CR19" s="28">
        <f t="shared" si="2"/>
        <v>16940314</v>
      </c>
      <c r="CS19" s="6">
        <f aca="true" t="shared" si="16" ref="CS19:CS31">CR19/CQ19*100</f>
        <v>100</v>
      </c>
    </row>
    <row r="20" spans="1:97" ht="15" customHeight="1">
      <c r="A20" s="3" t="s">
        <v>3</v>
      </c>
      <c r="B20" s="21">
        <v>55600</v>
      </c>
      <c r="C20" s="21">
        <v>55600</v>
      </c>
      <c r="D20" s="11">
        <f aca="true" t="shared" si="17" ref="D20:D27">C20/B20*100</f>
        <v>100</v>
      </c>
      <c r="E20" s="21">
        <v>104800</v>
      </c>
      <c r="F20" s="21">
        <v>104800</v>
      </c>
      <c r="G20" s="11">
        <f aca="true" t="shared" si="18" ref="G20:G27">F20/E20*100</f>
        <v>100</v>
      </c>
      <c r="H20" s="22">
        <f aca="true" t="shared" si="19" ref="H20:H32">B20+E20</f>
        <v>160400</v>
      </c>
      <c r="I20" s="22">
        <f aca="true" t="shared" si="20" ref="I20:I27">C20+F20</f>
        <v>160400</v>
      </c>
      <c r="J20" s="13">
        <f aca="true" t="shared" si="21" ref="J20:J27">I20/H20*100</f>
        <v>100</v>
      </c>
      <c r="K20" s="25">
        <v>4775103</v>
      </c>
      <c r="L20" s="25">
        <v>4775103</v>
      </c>
      <c r="M20" s="4">
        <f t="shared" si="3"/>
        <v>100</v>
      </c>
      <c r="N20" s="26">
        <v>12955</v>
      </c>
      <c r="O20" s="26">
        <v>12955</v>
      </c>
      <c r="P20" s="11">
        <f t="shared" si="4"/>
        <v>100</v>
      </c>
      <c r="Q20" s="21"/>
      <c r="R20" s="21"/>
      <c r="S20" s="11"/>
      <c r="T20" s="21">
        <v>40000</v>
      </c>
      <c r="U20" s="21">
        <v>40000</v>
      </c>
      <c r="V20" s="11">
        <f>U20/T20*100</f>
        <v>100</v>
      </c>
      <c r="W20" s="21"/>
      <c r="X20" s="21"/>
      <c r="Y20" s="11"/>
      <c r="Z20" s="21">
        <f>178210+3540</f>
        <v>181750</v>
      </c>
      <c r="AA20" s="21">
        <f>181750-3540</f>
        <v>178210</v>
      </c>
      <c r="AB20" s="11">
        <f t="shared" si="5"/>
        <v>98.05226960110042</v>
      </c>
      <c r="AC20" s="21">
        <f>100000+36400</f>
        <v>136400</v>
      </c>
      <c r="AD20" s="21">
        <f>120000+16400</f>
        <v>136400</v>
      </c>
      <c r="AE20" s="11">
        <f t="shared" si="6"/>
        <v>100</v>
      </c>
      <c r="AF20" s="21">
        <v>80000</v>
      </c>
      <c r="AG20" s="21">
        <v>80000</v>
      </c>
      <c r="AH20" s="11">
        <f>AG20/AF20*100</f>
        <v>100</v>
      </c>
      <c r="AI20" s="21"/>
      <c r="AJ20" s="21"/>
      <c r="AK20" s="11"/>
      <c r="AL20" s="21"/>
      <c r="AM20" s="21"/>
      <c r="AN20" s="11"/>
      <c r="AO20" s="21"/>
      <c r="AP20" s="21"/>
      <c r="AQ20" s="11"/>
      <c r="AR20" s="21">
        <v>17000</v>
      </c>
      <c r="AS20" s="21">
        <v>17000</v>
      </c>
      <c r="AT20" s="11">
        <f t="shared" si="7"/>
        <v>100</v>
      </c>
      <c r="AU20" s="21">
        <v>3730</v>
      </c>
      <c r="AV20" s="21">
        <v>3730</v>
      </c>
      <c r="AW20" s="11">
        <f t="shared" si="8"/>
        <v>100</v>
      </c>
      <c r="AX20" s="21"/>
      <c r="AY20" s="21"/>
      <c r="AZ20" s="11"/>
      <c r="BA20" s="21"/>
      <c r="BB20" s="21"/>
      <c r="BC20" s="11"/>
      <c r="BD20" s="21">
        <v>20000</v>
      </c>
      <c r="BE20" s="21">
        <v>20000</v>
      </c>
      <c r="BF20" s="11">
        <f>BE20/BD20*100</f>
        <v>100</v>
      </c>
      <c r="BG20" s="21">
        <v>20000</v>
      </c>
      <c r="BH20" s="21">
        <v>20000</v>
      </c>
      <c r="BI20" s="11">
        <f>BH20/BG20*100</f>
        <v>100</v>
      </c>
      <c r="BJ20" s="21"/>
      <c r="BK20" s="21"/>
      <c r="BL20" s="11"/>
      <c r="BM20" s="21"/>
      <c r="BN20" s="21"/>
      <c r="BO20" s="11"/>
      <c r="BP20" s="21"/>
      <c r="BQ20" s="21"/>
      <c r="BR20" s="11"/>
      <c r="BS20" s="21"/>
      <c r="BT20" s="21"/>
      <c r="BU20" s="11"/>
      <c r="BV20" s="26">
        <v>10000</v>
      </c>
      <c r="BW20" s="26">
        <v>10000</v>
      </c>
      <c r="BX20" s="11">
        <f>BW20/BV20*100</f>
        <v>100</v>
      </c>
      <c r="BY20" s="26">
        <v>69800</v>
      </c>
      <c r="BZ20" s="26">
        <v>69800</v>
      </c>
      <c r="CA20" s="11">
        <f t="shared" si="0"/>
        <v>100</v>
      </c>
      <c r="CB20" s="23">
        <f t="shared" si="9"/>
        <v>5366738</v>
      </c>
      <c r="CC20" s="23">
        <f t="shared" si="10"/>
        <v>5363198</v>
      </c>
      <c r="CD20" s="6">
        <f t="shared" si="11"/>
        <v>99.93403814384082</v>
      </c>
      <c r="CE20" s="21">
        <v>75000</v>
      </c>
      <c r="CF20" s="21">
        <v>75000</v>
      </c>
      <c r="CG20" s="11">
        <f aca="true" t="shared" si="22" ref="CG20:CG32">CF20/CE20*100</f>
        <v>100</v>
      </c>
      <c r="CH20" s="21">
        <v>62500</v>
      </c>
      <c r="CI20" s="21">
        <v>62500</v>
      </c>
      <c r="CJ20" s="11">
        <f t="shared" si="12"/>
        <v>100</v>
      </c>
      <c r="CK20" s="21"/>
      <c r="CL20" s="21"/>
      <c r="CM20" s="11"/>
      <c r="CN20" s="23">
        <f t="shared" si="13"/>
        <v>137500</v>
      </c>
      <c r="CO20" s="23">
        <f t="shared" si="14"/>
        <v>137500</v>
      </c>
      <c r="CP20" s="6">
        <f t="shared" si="15"/>
        <v>100</v>
      </c>
      <c r="CQ20" s="28">
        <f t="shared" si="1"/>
        <v>5664638</v>
      </c>
      <c r="CR20" s="28">
        <f t="shared" si="2"/>
        <v>5661098</v>
      </c>
      <c r="CS20" s="6">
        <f t="shared" si="16"/>
        <v>99.93750703928477</v>
      </c>
    </row>
    <row r="21" spans="1:97" ht="15" customHeight="1">
      <c r="A21" s="3" t="s">
        <v>4</v>
      </c>
      <c r="B21" s="21">
        <v>39650</v>
      </c>
      <c r="C21" s="21">
        <v>39650</v>
      </c>
      <c r="D21" s="11">
        <f t="shared" si="17"/>
        <v>100</v>
      </c>
      <c r="E21" s="21">
        <v>74750</v>
      </c>
      <c r="F21" s="21">
        <v>74750</v>
      </c>
      <c r="G21" s="11">
        <f t="shared" si="18"/>
        <v>100</v>
      </c>
      <c r="H21" s="22">
        <f t="shared" si="19"/>
        <v>114400</v>
      </c>
      <c r="I21" s="22">
        <f t="shared" si="20"/>
        <v>114400</v>
      </c>
      <c r="J21" s="13">
        <f t="shared" si="21"/>
        <v>100</v>
      </c>
      <c r="K21" s="25">
        <v>2600318</v>
      </c>
      <c r="L21" s="25">
        <v>2600318</v>
      </c>
      <c r="M21" s="4">
        <f t="shared" si="3"/>
        <v>100</v>
      </c>
      <c r="N21" s="26">
        <v>6522</v>
      </c>
      <c r="O21" s="26">
        <v>6522</v>
      </c>
      <c r="P21" s="11">
        <f t="shared" si="4"/>
        <v>100</v>
      </c>
      <c r="Q21" s="21"/>
      <c r="R21" s="21"/>
      <c r="S21" s="11"/>
      <c r="T21" s="21"/>
      <c r="U21" s="21"/>
      <c r="V21" s="11"/>
      <c r="W21" s="21"/>
      <c r="X21" s="21"/>
      <c r="Y21" s="11"/>
      <c r="Z21" s="21">
        <v>86500</v>
      </c>
      <c r="AA21" s="21">
        <v>86500</v>
      </c>
      <c r="AB21" s="11">
        <f t="shared" si="5"/>
        <v>100</v>
      </c>
      <c r="AC21" s="21">
        <v>100000</v>
      </c>
      <c r="AD21" s="21">
        <v>100000</v>
      </c>
      <c r="AE21" s="11">
        <f t="shared" si="6"/>
        <v>100</v>
      </c>
      <c r="AF21" s="21"/>
      <c r="AG21" s="21"/>
      <c r="AH21" s="11"/>
      <c r="AI21" s="21"/>
      <c r="AJ21" s="21"/>
      <c r="AK21" s="11"/>
      <c r="AL21" s="21"/>
      <c r="AM21" s="21"/>
      <c r="AN21" s="11">
        <f>AL21+AM21</f>
        <v>0</v>
      </c>
      <c r="AO21" s="21"/>
      <c r="AP21" s="21"/>
      <c r="AQ21" s="11"/>
      <c r="AR21" s="21"/>
      <c r="AS21" s="21"/>
      <c r="AT21" s="11"/>
      <c r="AU21" s="21">
        <v>125709</v>
      </c>
      <c r="AV21" s="21">
        <v>125709</v>
      </c>
      <c r="AW21" s="11">
        <f t="shared" si="8"/>
        <v>100</v>
      </c>
      <c r="AX21" s="21"/>
      <c r="AY21" s="21"/>
      <c r="AZ21" s="11"/>
      <c r="BA21" s="21"/>
      <c r="BB21" s="21"/>
      <c r="BC21" s="11"/>
      <c r="BD21" s="21"/>
      <c r="BE21" s="21"/>
      <c r="BF21" s="11"/>
      <c r="BG21" s="21"/>
      <c r="BH21" s="21"/>
      <c r="BI21" s="11"/>
      <c r="BJ21" s="21"/>
      <c r="BK21" s="21"/>
      <c r="BL21" s="11"/>
      <c r="BM21" s="21"/>
      <c r="BN21" s="21"/>
      <c r="BO21" s="11"/>
      <c r="BP21" s="21"/>
      <c r="BQ21" s="21"/>
      <c r="BR21" s="11"/>
      <c r="BS21" s="21"/>
      <c r="BT21" s="21"/>
      <c r="BU21" s="11"/>
      <c r="BV21" s="26"/>
      <c r="BW21" s="26"/>
      <c r="BX21" s="11"/>
      <c r="BY21" s="26">
        <v>63000</v>
      </c>
      <c r="BZ21" s="26">
        <v>63000</v>
      </c>
      <c r="CA21" s="11">
        <f t="shared" si="0"/>
        <v>100</v>
      </c>
      <c r="CB21" s="23">
        <f t="shared" si="9"/>
        <v>2982049</v>
      </c>
      <c r="CC21" s="23">
        <f t="shared" si="10"/>
        <v>2982049</v>
      </c>
      <c r="CD21" s="6">
        <f t="shared" si="11"/>
        <v>100</v>
      </c>
      <c r="CE21" s="21">
        <v>75000</v>
      </c>
      <c r="CF21" s="21">
        <v>75000</v>
      </c>
      <c r="CG21" s="11">
        <f t="shared" si="22"/>
        <v>100</v>
      </c>
      <c r="CH21" s="21">
        <v>62500</v>
      </c>
      <c r="CI21" s="21">
        <v>62500</v>
      </c>
      <c r="CJ21" s="11">
        <f t="shared" si="12"/>
        <v>100</v>
      </c>
      <c r="CK21" s="21"/>
      <c r="CL21" s="21"/>
      <c r="CM21" s="11"/>
      <c r="CN21" s="23">
        <f t="shared" si="13"/>
        <v>137500</v>
      </c>
      <c r="CO21" s="23">
        <f t="shared" si="14"/>
        <v>137500</v>
      </c>
      <c r="CP21" s="6">
        <f t="shared" si="15"/>
        <v>100</v>
      </c>
      <c r="CQ21" s="28">
        <f t="shared" si="1"/>
        <v>3233949</v>
      </c>
      <c r="CR21" s="28">
        <f t="shared" si="2"/>
        <v>3233949</v>
      </c>
      <c r="CS21" s="6">
        <f t="shared" si="16"/>
        <v>100</v>
      </c>
    </row>
    <row r="22" spans="1:97" ht="15" customHeight="1">
      <c r="A22" s="3" t="s">
        <v>5</v>
      </c>
      <c r="B22" s="21">
        <v>18650</v>
      </c>
      <c r="C22" s="21">
        <v>18650</v>
      </c>
      <c r="D22" s="11">
        <f t="shared" si="17"/>
        <v>100</v>
      </c>
      <c r="E22" s="21">
        <v>35150</v>
      </c>
      <c r="F22" s="21">
        <v>35150</v>
      </c>
      <c r="G22" s="11">
        <f t="shared" si="18"/>
        <v>100</v>
      </c>
      <c r="H22" s="22">
        <f t="shared" si="19"/>
        <v>53800</v>
      </c>
      <c r="I22" s="22">
        <f t="shared" si="20"/>
        <v>53800</v>
      </c>
      <c r="J22" s="13">
        <f t="shared" si="21"/>
        <v>100</v>
      </c>
      <c r="K22" s="25">
        <v>2902018</v>
      </c>
      <c r="L22" s="25">
        <v>2902018</v>
      </c>
      <c r="M22" s="4">
        <f t="shared" si="3"/>
        <v>100</v>
      </c>
      <c r="N22" s="26"/>
      <c r="O22" s="26"/>
      <c r="P22" s="11"/>
      <c r="Q22" s="21"/>
      <c r="R22" s="21"/>
      <c r="S22" s="11"/>
      <c r="T22" s="21">
        <v>40000</v>
      </c>
      <c r="U22" s="21">
        <v>40000</v>
      </c>
      <c r="V22" s="11">
        <f>U22/T22*100</f>
        <v>100</v>
      </c>
      <c r="W22" s="21">
        <v>30000</v>
      </c>
      <c r="X22" s="21">
        <v>30000</v>
      </c>
      <c r="Y22" s="11">
        <f>W22/X22*100</f>
        <v>100</v>
      </c>
      <c r="Z22" s="21"/>
      <c r="AA22" s="21"/>
      <c r="AB22" s="11"/>
      <c r="AC22" s="21">
        <f>100000+67000</f>
        <v>167000</v>
      </c>
      <c r="AD22" s="21">
        <v>167000</v>
      </c>
      <c r="AE22" s="11">
        <f t="shared" si="6"/>
        <v>100</v>
      </c>
      <c r="AF22" s="21"/>
      <c r="AG22" s="21"/>
      <c r="AH22" s="11"/>
      <c r="AI22" s="21"/>
      <c r="AJ22" s="21"/>
      <c r="AK22" s="11"/>
      <c r="AL22" s="21"/>
      <c r="AM22" s="21"/>
      <c r="AN22" s="11">
        <f>AL22+AM22</f>
        <v>0</v>
      </c>
      <c r="AO22" s="21"/>
      <c r="AP22" s="21"/>
      <c r="AQ22" s="11"/>
      <c r="AR22" s="21">
        <v>31000</v>
      </c>
      <c r="AS22" s="21">
        <v>31000</v>
      </c>
      <c r="AT22" s="11">
        <f t="shared" si="7"/>
        <v>100</v>
      </c>
      <c r="AU22" s="21">
        <v>101092</v>
      </c>
      <c r="AV22" s="21">
        <v>101092</v>
      </c>
      <c r="AW22" s="11">
        <f t="shared" si="8"/>
        <v>100</v>
      </c>
      <c r="AX22" s="21"/>
      <c r="AY22" s="21"/>
      <c r="AZ22" s="11"/>
      <c r="BA22" s="21"/>
      <c r="BB22" s="21"/>
      <c r="BC22" s="11"/>
      <c r="BD22" s="21"/>
      <c r="BE22" s="21"/>
      <c r="BF22" s="11"/>
      <c r="BG22" s="21"/>
      <c r="BH22" s="21"/>
      <c r="BI22" s="11"/>
      <c r="BJ22" s="21"/>
      <c r="BK22" s="21"/>
      <c r="BL22" s="11"/>
      <c r="BM22" s="21"/>
      <c r="BN22" s="21"/>
      <c r="BO22" s="11"/>
      <c r="BP22" s="21"/>
      <c r="BQ22" s="21"/>
      <c r="BR22" s="11"/>
      <c r="BS22" s="21"/>
      <c r="BT22" s="21"/>
      <c r="BU22" s="11"/>
      <c r="BV22" s="26">
        <v>10000</v>
      </c>
      <c r="BW22" s="26">
        <v>10000</v>
      </c>
      <c r="BX22" s="11">
        <f>BW22/BV22*100</f>
        <v>100</v>
      </c>
      <c r="BY22" s="26">
        <v>99000</v>
      </c>
      <c r="BZ22" s="26">
        <v>99000</v>
      </c>
      <c r="CA22" s="11">
        <f t="shared" si="0"/>
        <v>100</v>
      </c>
      <c r="CB22" s="23">
        <f t="shared" si="9"/>
        <v>3380110</v>
      </c>
      <c r="CC22" s="23">
        <f t="shared" si="10"/>
        <v>3380110</v>
      </c>
      <c r="CD22" s="6">
        <f t="shared" si="11"/>
        <v>100</v>
      </c>
      <c r="CE22" s="21">
        <v>75000</v>
      </c>
      <c r="CF22" s="21">
        <v>75000</v>
      </c>
      <c r="CG22" s="11">
        <f t="shared" si="22"/>
        <v>100</v>
      </c>
      <c r="CH22" s="21">
        <v>62500</v>
      </c>
      <c r="CI22" s="21">
        <v>62500</v>
      </c>
      <c r="CJ22" s="11">
        <f t="shared" si="12"/>
        <v>100</v>
      </c>
      <c r="CK22" s="21"/>
      <c r="CL22" s="21"/>
      <c r="CM22" s="11"/>
      <c r="CN22" s="23">
        <f t="shared" si="13"/>
        <v>137500</v>
      </c>
      <c r="CO22" s="23">
        <f t="shared" si="14"/>
        <v>137500</v>
      </c>
      <c r="CP22" s="6">
        <f t="shared" si="15"/>
        <v>100</v>
      </c>
      <c r="CQ22" s="28">
        <f t="shared" si="1"/>
        <v>3571410</v>
      </c>
      <c r="CR22" s="28">
        <f t="shared" si="2"/>
        <v>3571410</v>
      </c>
      <c r="CS22" s="6">
        <f t="shared" si="16"/>
        <v>100</v>
      </c>
    </row>
    <row r="23" spans="1:97" ht="15" customHeight="1">
      <c r="A23" s="3" t="s">
        <v>6</v>
      </c>
      <c r="B23" s="21">
        <v>59410</v>
      </c>
      <c r="C23" s="21">
        <v>59410</v>
      </c>
      <c r="D23" s="11">
        <f t="shared" si="17"/>
        <v>100</v>
      </c>
      <c r="E23" s="21">
        <v>111990</v>
      </c>
      <c r="F23" s="21">
        <v>111990</v>
      </c>
      <c r="G23" s="11">
        <f t="shared" si="18"/>
        <v>100</v>
      </c>
      <c r="H23" s="22">
        <f t="shared" si="19"/>
        <v>171400</v>
      </c>
      <c r="I23" s="22">
        <f t="shared" si="20"/>
        <v>171400</v>
      </c>
      <c r="J23" s="13">
        <f t="shared" si="21"/>
        <v>100</v>
      </c>
      <c r="K23" s="25">
        <v>3637402</v>
      </c>
      <c r="L23" s="25">
        <v>3637402</v>
      </c>
      <c r="M23" s="4">
        <f t="shared" si="3"/>
        <v>100</v>
      </c>
      <c r="N23" s="26">
        <v>13030</v>
      </c>
      <c r="O23" s="26">
        <v>13030</v>
      </c>
      <c r="P23" s="11">
        <f t="shared" si="4"/>
        <v>100</v>
      </c>
      <c r="Q23" s="21"/>
      <c r="R23" s="21"/>
      <c r="S23" s="11"/>
      <c r="T23" s="21"/>
      <c r="U23" s="21"/>
      <c r="V23" s="11"/>
      <c r="W23" s="21"/>
      <c r="X23" s="21"/>
      <c r="Y23" s="11"/>
      <c r="Z23" s="21">
        <v>86500</v>
      </c>
      <c r="AA23" s="21">
        <v>86500</v>
      </c>
      <c r="AB23" s="11">
        <f t="shared" si="5"/>
        <v>100</v>
      </c>
      <c r="AC23" s="21">
        <v>100000</v>
      </c>
      <c r="AD23" s="21">
        <v>100000</v>
      </c>
      <c r="AE23" s="11">
        <f t="shared" si="6"/>
        <v>100</v>
      </c>
      <c r="AF23" s="21"/>
      <c r="AG23" s="21"/>
      <c r="AH23" s="11"/>
      <c r="AI23" s="21"/>
      <c r="AJ23" s="21"/>
      <c r="AK23" s="11"/>
      <c r="AL23" s="21"/>
      <c r="AM23" s="21"/>
      <c r="AN23" s="11">
        <f>AL23+AM23</f>
        <v>0</v>
      </c>
      <c r="AO23" s="21"/>
      <c r="AP23" s="21"/>
      <c r="AQ23" s="11"/>
      <c r="AR23" s="21"/>
      <c r="AS23" s="21"/>
      <c r="AT23" s="11"/>
      <c r="AU23" s="21">
        <v>114516</v>
      </c>
      <c r="AV23" s="21">
        <v>114516</v>
      </c>
      <c r="AW23" s="11">
        <f t="shared" si="8"/>
        <v>100</v>
      </c>
      <c r="AX23" s="21"/>
      <c r="AY23" s="21"/>
      <c r="AZ23" s="11"/>
      <c r="BA23" s="21"/>
      <c r="BB23" s="21"/>
      <c r="BC23" s="11"/>
      <c r="BD23" s="21">
        <v>50000</v>
      </c>
      <c r="BE23" s="21">
        <v>50000</v>
      </c>
      <c r="BF23" s="11">
        <f>BE23/BD23*100</f>
        <v>100</v>
      </c>
      <c r="BG23" s="21"/>
      <c r="BH23" s="21"/>
      <c r="BI23" s="11"/>
      <c r="BJ23" s="21"/>
      <c r="BK23" s="21"/>
      <c r="BL23" s="11"/>
      <c r="BM23" s="21"/>
      <c r="BN23" s="21"/>
      <c r="BO23" s="11"/>
      <c r="BP23" s="21"/>
      <c r="BQ23" s="21"/>
      <c r="BR23" s="11"/>
      <c r="BS23" s="21">
        <v>61270.59</v>
      </c>
      <c r="BT23" s="21">
        <v>61270.59</v>
      </c>
      <c r="BU23" s="11">
        <f>BT23/BS23*100</f>
        <v>100</v>
      </c>
      <c r="BV23" s="26">
        <v>10000</v>
      </c>
      <c r="BW23" s="26">
        <v>10000</v>
      </c>
      <c r="BX23" s="11">
        <f>BW23/BV23*100</f>
        <v>100</v>
      </c>
      <c r="BY23" s="26">
        <v>99000</v>
      </c>
      <c r="BZ23" s="26">
        <v>99000</v>
      </c>
      <c r="CA23" s="11">
        <f t="shared" si="0"/>
        <v>100</v>
      </c>
      <c r="CB23" s="23">
        <f t="shared" si="9"/>
        <v>4171718.59</v>
      </c>
      <c r="CC23" s="23">
        <f t="shared" si="10"/>
        <v>4171718.59</v>
      </c>
      <c r="CD23" s="6">
        <f t="shared" si="11"/>
        <v>100</v>
      </c>
      <c r="CE23" s="21">
        <v>75000</v>
      </c>
      <c r="CF23" s="21">
        <v>75000</v>
      </c>
      <c r="CG23" s="11">
        <f t="shared" si="22"/>
        <v>100</v>
      </c>
      <c r="CH23" s="21">
        <v>62500</v>
      </c>
      <c r="CI23" s="21">
        <v>62500</v>
      </c>
      <c r="CJ23" s="11">
        <f t="shared" si="12"/>
        <v>100</v>
      </c>
      <c r="CK23" s="21"/>
      <c r="CL23" s="21"/>
      <c r="CM23" s="11"/>
      <c r="CN23" s="23">
        <f t="shared" si="13"/>
        <v>137500</v>
      </c>
      <c r="CO23" s="23">
        <f t="shared" si="14"/>
        <v>137500</v>
      </c>
      <c r="CP23" s="6">
        <f t="shared" si="15"/>
        <v>100</v>
      </c>
      <c r="CQ23" s="28">
        <f t="shared" si="1"/>
        <v>4480618.59</v>
      </c>
      <c r="CR23" s="28">
        <f t="shared" si="2"/>
        <v>4480618.59</v>
      </c>
      <c r="CS23" s="6">
        <f t="shared" si="16"/>
        <v>100</v>
      </c>
    </row>
    <row r="24" spans="1:97" ht="15" customHeight="1">
      <c r="A24" s="3" t="s">
        <v>7</v>
      </c>
      <c r="B24" s="21">
        <v>66200</v>
      </c>
      <c r="C24" s="21">
        <v>66200</v>
      </c>
      <c r="D24" s="11">
        <f t="shared" si="17"/>
        <v>100</v>
      </c>
      <c r="E24" s="21">
        <v>124800</v>
      </c>
      <c r="F24" s="21">
        <v>124800</v>
      </c>
      <c r="G24" s="11">
        <f t="shared" si="18"/>
        <v>100</v>
      </c>
      <c r="H24" s="22">
        <f t="shared" si="19"/>
        <v>191000</v>
      </c>
      <c r="I24" s="22">
        <f t="shared" si="20"/>
        <v>191000</v>
      </c>
      <c r="J24" s="13">
        <f t="shared" si="21"/>
        <v>100</v>
      </c>
      <c r="K24" s="25">
        <v>2106746</v>
      </c>
      <c r="L24" s="25">
        <v>2106746</v>
      </c>
      <c r="M24" s="4">
        <f t="shared" si="3"/>
        <v>100</v>
      </c>
      <c r="N24" s="26">
        <v>4368</v>
      </c>
      <c r="O24" s="26">
        <v>4368</v>
      </c>
      <c r="P24" s="11">
        <f t="shared" si="4"/>
        <v>100</v>
      </c>
      <c r="Q24" s="21"/>
      <c r="R24" s="21"/>
      <c r="S24" s="11"/>
      <c r="T24" s="21">
        <v>10000</v>
      </c>
      <c r="U24" s="21">
        <v>10000</v>
      </c>
      <c r="V24" s="11">
        <f>U24/T24*100</f>
        <v>100</v>
      </c>
      <c r="W24" s="21"/>
      <c r="X24" s="21"/>
      <c r="Y24" s="11"/>
      <c r="Z24" s="21">
        <v>86500</v>
      </c>
      <c r="AA24" s="21">
        <v>86500</v>
      </c>
      <c r="AB24" s="11">
        <f t="shared" si="5"/>
        <v>100</v>
      </c>
      <c r="AC24" s="21">
        <f>100000+20000</f>
        <v>120000</v>
      </c>
      <c r="AD24" s="21">
        <v>120000</v>
      </c>
      <c r="AE24" s="11">
        <f t="shared" si="6"/>
        <v>100</v>
      </c>
      <c r="AF24" s="21"/>
      <c r="AG24" s="21"/>
      <c r="AH24" s="11"/>
      <c r="AI24" s="21"/>
      <c r="AJ24" s="21"/>
      <c r="AK24" s="11"/>
      <c r="AL24" s="21"/>
      <c r="AM24" s="21"/>
      <c r="AN24" s="11">
        <f>AL24+AM24</f>
        <v>0</v>
      </c>
      <c r="AO24" s="21"/>
      <c r="AP24" s="21"/>
      <c r="AQ24" s="11"/>
      <c r="AR24" s="21">
        <v>5000</v>
      </c>
      <c r="AS24" s="21">
        <v>5000</v>
      </c>
      <c r="AT24" s="11">
        <f t="shared" si="7"/>
        <v>100</v>
      </c>
      <c r="AU24" s="21">
        <v>138208</v>
      </c>
      <c r="AV24" s="21">
        <v>138208</v>
      </c>
      <c r="AW24" s="11">
        <f t="shared" si="8"/>
        <v>100</v>
      </c>
      <c r="AX24" s="21"/>
      <c r="AY24" s="21"/>
      <c r="AZ24" s="11"/>
      <c r="BA24" s="21"/>
      <c r="BB24" s="21"/>
      <c r="BC24" s="11"/>
      <c r="BD24" s="21"/>
      <c r="BE24" s="21"/>
      <c r="BF24" s="11"/>
      <c r="BG24" s="21"/>
      <c r="BH24" s="21"/>
      <c r="BI24" s="11"/>
      <c r="BJ24" s="21"/>
      <c r="BK24" s="21"/>
      <c r="BL24" s="11"/>
      <c r="BM24" s="21"/>
      <c r="BN24" s="21"/>
      <c r="BO24" s="11"/>
      <c r="BP24" s="21"/>
      <c r="BQ24" s="21"/>
      <c r="BR24" s="11"/>
      <c r="BS24" s="21"/>
      <c r="BT24" s="21"/>
      <c r="BU24" s="11"/>
      <c r="BV24" s="26"/>
      <c r="BW24" s="26"/>
      <c r="BX24" s="11"/>
      <c r="BY24" s="26"/>
      <c r="BZ24" s="26"/>
      <c r="CA24" s="11"/>
      <c r="CB24" s="23">
        <f t="shared" si="9"/>
        <v>2470822</v>
      </c>
      <c r="CC24" s="23">
        <f t="shared" si="10"/>
        <v>2470822</v>
      </c>
      <c r="CD24" s="6">
        <f t="shared" si="11"/>
        <v>100</v>
      </c>
      <c r="CE24" s="21">
        <v>75000</v>
      </c>
      <c r="CF24" s="21">
        <v>75000</v>
      </c>
      <c r="CG24" s="11">
        <f t="shared" si="22"/>
        <v>100</v>
      </c>
      <c r="CH24" s="21">
        <v>62500</v>
      </c>
      <c r="CI24" s="21">
        <v>62500</v>
      </c>
      <c r="CJ24" s="11">
        <f t="shared" si="12"/>
        <v>100</v>
      </c>
      <c r="CK24" s="21"/>
      <c r="CL24" s="21"/>
      <c r="CM24" s="11"/>
      <c r="CN24" s="23">
        <f t="shared" si="13"/>
        <v>137500</v>
      </c>
      <c r="CO24" s="23">
        <f t="shared" si="14"/>
        <v>137500</v>
      </c>
      <c r="CP24" s="6">
        <f t="shared" si="15"/>
        <v>100</v>
      </c>
      <c r="CQ24" s="28">
        <f t="shared" si="1"/>
        <v>2799322</v>
      </c>
      <c r="CR24" s="28">
        <f t="shared" si="2"/>
        <v>2799322</v>
      </c>
      <c r="CS24" s="6">
        <f t="shared" si="16"/>
        <v>100</v>
      </c>
    </row>
    <row r="25" spans="1:97" ht="15" customHeight="1">
      <c r="A25" s="3" t="s">
        <v>8</v>
      </c>
      <c r="B25" s="21">
        <v>49110</v>
      </c>
      <c r="C25" s="21">
        <v>49110</v>
      </c>
      <c r="D25" s="11">
        <f t="shared" si="17"/>
        <v>100</v>
      </c>
      <c r="E25" s="21">
        <v>92590</v>
      </c>
      <c r="F25" s="21">
        <v>92590</v>
      </c>
      <c r="G25" s="11">
        <f t="shared" si="18"/>
        <v>100</v>
      </c>
      <c r="H25" s="22">
        <f t="shared" si="19"/>
        <v>141700</v>
      </c>
      <c r="I25" s="22">
        <f t="shared" si="20"/>
        <v>141700</v>
      </c>
      <c r="J25" s="13">
        <f t="shared" si="21"/>
        <v>100</v>
      </c>
      <c r="K25" s="25">
        <v>1860471</v>
      </c>
      <c r="L25" s="25">
        <v>1860471</v>
      </c>
      <c r="M25" s="4">
        <f t="shared" si="3"/>
        <v>100</v>
      </c>
      <c r="N25" s="26"/>
      <c r="O25" s="26"/>
      <c r="P25" s="11"/>
      <c r="Q25" s="21"/>
      <c r="R25" s="21"/>
      <c r="S25" s="11"/>
      <c r="T25" s="21"/>
      <c r="U25" s="21"/>
      <c r="V25" s="11"/>
      <c r="W25" s="21"/>
      <c r="X25" s="21"/>
      <c r="Y25" s="11"/>
      <c r="Z25" s="21"/>
      <c r="AA25" s="21"/>
      <c r="AB25" s="11"/>
      <c r="AC25" s="21">
        <v>100000</v>
      </c>
      <c r="AD25" s="21">
        <v>100000</v>
      </c>
      <c r="AE25" s="11">
        <f t="shared" si="6"/>
        <v>100</v>
      </c>
      <c r="AF25" s="21"/>
      <c r="AG25" s="21"/>
      <c r="AH25" s="11"/>
      <c r="AI25" s="21"/>
      <c r="AJ25" s="21"/>
      <c r="AK25" s="11"/>
      <c r="AL25" s="21"/>
      <c r="AM25" s="21"/>
      <c r="AN25" s="11"/>
      <c r="AO25" s="21"/>
      <c r="AP25" s="21"/>
      <c r="AQ25" s="11"/>
      <c r="AR25" s="21"/>
      <c r="AS25" s="21"/>
      <c r="AT25" s="11"/>
      <c r="AU25" s="21">
        <v>65162</v>
      </c>
      <c r="AV25" s="21">
        <v>65162</v>
      </c>
      <c r="AW25" s="11">
        <f t="shared" si="8"/>
        <v>100</v>
      </c>
      <c r="AX25" s="21"/>
      <c r="AY25" s="21"/>
      <c r="AZ25" s="11"/>
      <c r="BA25" s="21"/>
      <c r="BB25" s="21"/>
      <c r="BC25" s="11"/>
      <c r="BD25" s="21"/>
      <c r="BE25" s="21"/>
      <c r="BF25" s="11"/>
      <c r="BG25" s="21"/>
      <c r="BH25" s="21"/>
      <c r="BI25" s="11"/>
      <c r="BJ25" s="21"/>
      <c r="BK25" s="21"/>
      <c r="BL25" s="11"/>
      <c r="BM25" s="21"/>
      <c r="BN25" s="21"/>
      <c r="BO25" s="11"/>
      <c r="BP25" s="21"/>
      <c r="BQ25" s="21"/>
      <c r="BR25" s="11"/>
      <c r="BS25" s="21"/>
      <c r="BT25" s="21"/>
      <c r="BU25" s="11"/>
      <c r="BV25" s="26"/>
      <c r="BW25" s="26"/>
      <c r="BX25" s="11"/>
      <c r="BY25" s="26"/>
      <c r="BZ25" s="26"/>
      <c r="CA25" s="11"/>
      <c r="CB25" s="23">
        <f t="shared" si="9"/>
        <v>2025633</v>
      </c>
      <c r="CC25" s="23">
        <f t="shared" si="10"/>
        <v>2025633</v>
      </c>
      <c r="CD25" s="6">
        <f t="shared" si="11"/>
        <v>100</v>
      </c>
      <c r="CE25" s="21">
        <v>75000</v>
      </c>
      <c r="CF25" s="21">
        <v>75000</v>
      </c>
      <c r="CG25" s="11">
        <f t="shared" si="22"/>
        <v>100</v>
      </c>
      <c r="CH25" s="21">
        <v>62500</v>
      </c>
      <c r="CI25" s="21">
        <v>62500</v>
      </c>
      <c r="CJ25" s="11">
        <f t="shared" si="12"/>
        <v>100</v>
      </c>
      <c r="CK25" s="21"/>
      <c r="CL25" s="21"/>
      <c r="CM25" s="11"/>
      <c r="CN25" s="23">
        <f t="shared" si="13"/>
        <v>137500</v>
      </c>
      <c r="CO25" s="23">
        <f t="shared" si="14"/>
        <v>137500</v>
      </c>
      <c r="CP25" s="6">
        <f t="shared" si="15"/>
        <v>100</v>
      </c>
      <c r="CQ25" s="28">
        <f t="shared" si="1"/>
        <v>2304833</v>
      </c>
      <c r="CR25" s="28">
        <f t="shared" si="2"/>
        <v>2304833</v>
      </c>
      <c r="CS25" s="6">
        <f t="shared" si="16"/>
        <v>100</v>
      </c>
    </row>
    <row r="26" spans="1:97" ht="15" customHeight="1">
      <c r="A26" s="3" t="s">
        <v>9</v>
      </c>
      <c r="B26" s="21">
        <v>42910</v>
      </c>
      <c r="C26" s="21">
        <v>42910</v>
      </c>
      <c r="D26" s="11">
        <f t="shared" si="17"/>
        <v>100</v>
      </c>
      <c r="E26" s="21">
        <v>80890</v>
      </c>
      <c r="F26" s="21">
        <v>80890</v>
      </c>
      <c r="G26" s="11">
        <f t="shared" si="18"/>
        <v>100</v>
      </c>
      <c r="H26" s="22">
        <f t="shared" si="19"/>
        <v>123800</v>
      </c>
      <c r="I26" s="22">
        <f t="shared" si="20"/>
        <v>123800</v>
      </c>
      <c r="J26" s="13">
        <f t="shared" si="21"/>
        <v>100</v>
      </c>
      <c r="K26" s="25">
        <v>1869159</v>
      </c>
      <c r="L26" s="25">
        <v>1869159</v>
      </c>
      <c r="M26" s="4">
        <f t="shared" si="3"/>
        <v>100</v>
      </c>
      <c r="N26" s="26"/>
      <c r="O26" s="26"/>
      <c r="P26" s="11"/>
      <c r="Q26" s="21"/>
      <c r="R26" s="21"/>
      <c r="S26" s="11"/>
      <c r="T26" s="21"/>
      <c r="U26" s="21"/>
      <c r="V26" s="11"/>
      <c r="W26" s="21">
        <v>80000</v>
      </c>
      <c r="X26" s="21">
        <v>80000</v>
      </c>
      <c r="Y26" s="11">
        <f>W26/X26*100</f>
        <v>100</v>
      </c>
      <c r="Z26" s="21"/>
      <c r="AA26" s="21"/>
      <c r="AB26" s="11"/>
      <c r="AC26" s="21">
        <f>100000+20300</f>
        <v>120300</v>
      </c>
      <c r="AD26" s="21">
        <v>120300</v>
      </c>
      <c r="AE26" s="11">
        <f t="shared" si="6"/>
        <v>100</v>
      </c>
      <c r="AF26" s="21"/>
      <c r="AG26" s="21"/>
      <c r="AH26" s="11"/>
      <c r="AI26" s="21"/>
      <c r="AJ26" s="21"/>
      <c r="AK26" s="11"/>
      <c r="AL26" s="21"/>
      <c r="AM26" s="21"/>
      <c r="AN26" s="11"/>
      <c r="AO26" s="21"/>
      <c r="AP26" s="21"/>
      <c r="AQ26" s="11"/>
      <c r="AR26" s="21">
        <v>12000</v>
      </c>
      <c r="AS26" s="21">
        <v>12000</v>
      </c>
      <c r="AT26" s="11">
        <f t="shared" si="7"/>
        <v>100</v>
      </c>
      <c r="AU26" s="21">
        <v>91952</v>
      </c>
      <c r="AV26" s="21">
        <v>91952</v>
      </c>
      <c r="AW26" s="11">
        <f t="shared" si="8"/>
        <v>100</v>
      </c>
      <c r="AX26" s="21"/>
      <c r="AY26" s="21"/>
      <c r="AZ26" s="11"/>
      <c r="BA26" s="21"/>
      <c r="BB26" s="21"/>
      <c r="BC26" s="11"/>
      <c r="BD26" s="21"/>
      <c r="BE26" s="21"/>
      <c r="BF26" s="11"/>
      <c r="BG26" s="21"/>
      <c r="BH26" s="21"/>
      <c r="BI26" s="11"/>
      <c r="BJ26" s="21">
        <v>50000</v>
      </c>
      <c r="BK26" s="21">
        <v>50000</v>
      </c>
      <c r="BL26" s="11">
        <f>BK26/BJ26*100</f>
        <v>100</v>
      </c>
      <c r="BM26" s="21"/>
      <c r="BN26" s="21"/>
      <c r="BO26" s="11"/>
      <c r="BP26" s="21"/>
      <c r="BQ26" s="21"/>
      <c r="BR26" s="11"/>
      <c r="BS26" s="21"/>
      <c r="BT26" s="21"/>
      <c r="BU26" s="11"/>
      <c r="BV26" s="26"/>
      <c r="BW26" s="26"/>
      <c r="BX26" s="11"/>
      <c r="BY26" s="26"/>
      <c r="BZ26" s="26"/>
      <c r="CA26" s="11"/>
      <c r="CB26" s="23">
        <f t="shared" si="9"/>
        <v>2223411</v>
      </c>
      <c r="CC26" s="23">
        <f t="shared" si="10"/>
        <v>2223411</v>
      </c>
      <c r="CD26" s="6">
        <f t="shared" si="11"/>
        <v>100</v>
      </c>
      <c r="CE26" s="21">
        <v>75000</v>
      </c>
      <c r="CF26" s="21">
        <v>75000</v>
      </c>
      <c r="CG26" s="11">
        <f t="shared" si="22"/>
        <v>100</v>
      </c>
      <c r="CH26" s="21">
        <v>62500</v>
      </c>
      <c r="CI26" s="21">
        <v>62500</v>
      </c>
      <c r="CJ26" s="11">
        <f t="shared" si="12"/>
        <v>100</v>
      </c>
      <c r="CK26" s="21"/>
      <c r="CL26" s="21"/>
      <c r="CM26" s="11"/>
      <c r="CN26" s="23">
        <f t="shared" si="13"/>
        <v>137500</v>
      </c>
      <c r="CO26" s="23">
        <f t="shared" si="14"/>
        <v>137500</v>
      </c>
      <c r="CP26" s="6">
        <f t="shared" si="15"/>
        <v>100</v>
      </c>
      <c r="CQ26" s="28">
        <f t="shared" si="1"/>
        <v>2484711</v>
      </c>
      <c r="CR26" s="28">
        <f t="shared" si="2"/>
        <v>2484711</v>
      </c>
      <c r="CS26" s="6">
        <f t="shared" si="16"/>
        <v>100</v>
      </c>
    </row>
    <row r="27" spans="1:97" ht="15" customHeight="1">
      <c r="A27" s="3" t="s">
        <v>10</v>
      </c>
      <c r="B27" s="21">
        <v>71470</v>
      </c>
      <c r="C27" s="21">
        <v>71470</v>
      </c>
      <c r="D27" s="11">
        <f t="shared" si="17"/>
        <v>100</v>
      </c>
      <c r="E27" s="21">
        <v>134730</v>
      </c>
      <c r="F27" s="21">
        <v>134730</v>
      </c>
      <c r="G27" s="11">
        <f t="shared" si="18"/>
        <v>100</v>
      </c>
      <c r="H27" s="22">
        <f t="shared" si="19"/>
        <v>206200</v>
      </c>
      <c r="I27" s="22">
        <f t="shared" si="20"/>
        <v>206200</v>
      </c>
      <c r="J27" s="13">
        <f t="shared" si="21"/>
        <v>100</v>
      </c>
      <c r="K27" s="25">
        <v>3990170</v>
      </c>
      <c r="L27" s="25">
        <v>3990170</v>
      </c>
      <c r="M27" s="4">
        <f t="shared" si="3"/>
        <v>100</v>
      </c>
      <c r="N27" s="26">
        <v>5850</v>
      </c>
      <c r="O27" s="26">
        <v>5850</v>
      </c>
      <c r="P27" s="11">
        <f t="shared" si="4"/>
        <v>100</v>
      </c>
      <c r="Q27" s="21"/>
      <c r="R27" s="21"/>
      <c r="S27" s="11"/>
      <c r="T27" s="21"/>
      <c r="U27" s="21"/>
      <c r="V27" s="11"/>
      <c r="W27" s="21"/>
      <c r="X27" s="21"/>
      <c r="Y27" s="11"/>
      <c r="Z27" s="21"/>
      <c r="AA27" s="21"/>
      <c r="AB27" s="11"/>
      <c r="AC27" s="21">
        <v>100000</v>
      </c>
      <c r="AD27" s="21">
        <v>100000</v>
      </c>
      <c r="AE27" s="11">
        <f t="shared" si="6"/>
        <v>100</v>
      </c>
      <c r="AF27" s="21"/>
      <c r="AG27" s="21"/>
      <c r="AH27" s="11"/>
      <c r="AI27" s="21"/>
      <c r="AJ27" s="21"/>
      <c r="AK27" s="11"/>
      <c r="AL27" s="21">
        <v>180000</v>
      </c>
      <c r="AM27" s="21">
        <v>180000</v>
      </c>
      <c r="AN27" s="11">
        <f>AM27/AL27*100</f>
        <v>100</v>
      </c>
      <c r="AO27" s="21"/>
      <c r="AP27" s="21"/>
      <c r="AQ27" s="11"/>
      <c r="AR27" s="21"/>
      <c r="AS27" s="21"/>
      <c r="AT27" s="11"/>
      <c r="AU27" s="21">
        <v>137432</v>
      </c>
      <c r="AV27" s="21">
        <v>137432</v>
      </c>
      <c r="AW27" s="11">
        <f t="shared" si="8"/>
        <v>100</v>
      </c>
      <c r="AX27" s="21"/>
      <c r="AY27" s="21"/>
      <c r="AZ27" s="11"/>
      <c r="BA27" s="21">
        <v>18000</v>
      </c>
      <c r="BB27" s="21">
        <v>18000</v>
      </c>
      <c r="BC27" s="11">
        <f>BB27/BA27*100</f>
        <v>100</v>
      </c>
      <c r="BD27" s="21"/>
      <c r="BE27" s="21"/>
      <c r="BF27" s="11"/>
      <c r="BG27" s="21"/>
      <c r="BH27" s="21"/>
      <c r="BI27" s="11"/>
      <c r="BJ27" s="21"/>
      <c r="BK27" s="21"/>
      <c r="BL27" s="11"/>
      <c r="BM27" s="21"/>
      <c r="BN27" s="21"/>
      <c r="BO27" s="11"/>
      <c r="BP27" s="21"/>
      <c r="BQ27" s="21"/>
      <c r="BR27" s="11"/>
      <c r="BS27" s="21"/>
      <c r="BT27" s="21"/>
      <c r="BU27" s="11"/>
      <c r="BV27" s="26"/>
      <c r="BW27" s="26"/>
      <c r="BX27" s="11"/>
      <c r="BY27" s="26"/>
      <c r="BZ27" s="26"/>
      <c r="CA27" s="11"/>
      <c r="CB27" s="23">
        <f t="shared" si="9"/>
        <v>4431452</v>
      </c>
      <c r="CC27" s="23">
        <f t="shared" si="10"/>
        <v>4431452</v>
      </c>
      <c r="CD27" s="6">
        <f t="shared" si="11"/>
        <v>100</v>
      </c>
      <c r="CE27" s="21">
        <v>75000</v>
      </c>
      <c r="CF27" s="21">
        <v>75000</v>
      </c>
      <c r="CG27" s="11">
        <f t="shared" si="22"/>
        <v>100</v>
      </c>
      <c r="CH27" s="21">
        <v>62500</v>
      </c>
      <c r="CI27" s="21">
        <v>62500</v>
      </c>
      <c r="CJ27" s="11">
        <f t="shared" si="12"/>
        <v>100</v>
      </c>
      <c r="CK27" s="21"/>
      <c r="CL27" s="21"/>
      <c r="CM27" s="11"/>
      <c r="CN27" s="23">
        <f t="shared" si="13"/>
        <v>137500</v>
      </c>
      <c r="CO27" s="23">
        <f t="shared" si="14"/>
        <v>137500</v>
      </c>
      <c r="CP27" s="6">
        <f t="shared" si="15"/>
        <v>100</v>
      </c>
      <c r="CQ27" s="28">
        <f t="shared" si="1"/>
        <v>4775152</v>
      </c>
      <c r="CR27" s="28">
        <f t="shared" si="2"/>
        <v>4775152</v>
      </c>
      <c r="CS27" s="6">
        <f t="shared" si="16"/>
        <v>100</v>
      </c>
    </row>
    <row r="28" spans="1:97" ht="15" customHeight="1">
      <c r="A28" s="3" t="s">
        <v>11</v>
      </c>
      <c r="B28" s="21"/>
      <c r="C28" s="21"/>
      <c r="D28" s="11"/>
      <c r="E28" s="21"/>
      <c r="F28" s="21"/>
      <c r="G28" s="11"/>
      <c r="H28" s="22">
        <f t="shared" si="19"/>
        <v>0</v>
      </c>
      <c r="I28" s="22"/>
      <c r="J28" s="13"/>
      <c r="K28" s="25">
        <v>2122717</v>
      </c>
      <c r="L28" s="25">
        <v>2122717</v>
      </c>
      <c r="M28" s="4">
        <f t="shared" si="3"/>
        <v>100</v>
      </c>
      <c r="N28" s="26">
        <v>6522</v>
      </c>
      <c r="O28" s="26">
        <v>6522</v>
      </c>
      <c r="P28" s="11">
        <f t="shared" si="4"/>
        <v>100</v>
      </c>
      <c r="Q28" s="21"/>
      <c r="R28" s="21"/>
      <c r="S28" s="11"/>
      <c r="T28" s="21"/>
      <c r="U28" s="21"/>
      <c r="V28" s="11"/>
      <c r="W28" s="21"/>
      <c r="X28" s="21"/>
      <c r="Y28" s="11"/>
      <c r="Z28" s="21"/>
      <c r="AA28" s="21"/>
      <c r="AB28" s="11"/>
      <c r="AC28" s="21">
        <v>100000</v>
      </c>
      <c r="AD28" s="21">
        <v>100000</v>
      </c>
      <c r="AE28" s="11">
        <f t="shared" si="6"/>
        <v>100</v>
      </c>
      <c r="AF28" s="21"/>
      <c r="AG28" s="21"/>
      <c r="AH28" s="11"/>
      <c r="AI28" s="21"/>
      <c r="AJ28" s="21"/>
      <c r="AK28" s="11"/>
      <c r="AL28" s="21"/>
      <c r="AM28" s="21"/>
      <c r="AN28" s="11"/>
      <c r="AO28" s="21"/>
      <c r="AP28" s="21"/>
      <c r="AQ28" s="11"/>
      <c r="AR28" s="21"/>
      <c r="AS28" s="21"/>
      <c r="AT28" s="11"/>
      <c r="AU28" s="21"/>
      <c r="AV28" s="21"/>
      <c r="AW28" s="11"/>
      <c r="AX28" s="21"/>
      <c r="AY28" s="21"/>
      <c r="AZ28" s="11"/>
      <c r="BA28" s="21"/>
      <c r="BB28" s="21"/>
      <c r="BC28" s="11"/>
      <c r="BD28" s="21"/>
      <c r="BE28" s="21"/>
      <c r="BF28" s="11"/>
      <c r="BG28" s="21"/>
      <c r="BH28" s="21"/>
      <c r="BI28" s="11"/>
      <c r="BJ28" s="21"/>
      <c r="BK28" s="21"/>
      <c r="BL28" s="11"/>
      <c r="BM28" s="21"/>
      <c r="BN28" s="21"/>
      <c r="BO28" s="11"/>
      <c r="BP28" s="21"/>
      <c r="BQ28" s="21"/>
      <c r="BR28" s="11"/>
      <c r="BS28" s="21"/>
      <c r="BT28" s="21"/>
      <c r="BU28" s="11"/>
      <c r="BV28" s="26"/>
      <c r="BW28" s="26"/>
      <c r="BX28" s="11"/>
      <c r="BY28" s="26"/>
      <c r="BZ28" s="26"/>
      <c r="CA28" s="11"/>
      <c r="CB28" s="23">
        <f t="shared" si="9"/>
        <v>2229239</v>
      </c>
      <c r="CC28" s="23">
        <f t="shared" si="10"/>
        <v>2229239</v>
      </c>
      <c r="CD28" s="6">
        <f t="shared" si="11"/>
        <v>100</v>
      </c>
      <c r="CE28" s="21">
        <v>75000</v>
      </c>
      <c r="CF28" s="21">
        <v>75000</v>
      </c>
      <c r="CG28" s="11">
        <f t="shared" si="22"/>
        <v>100</v>
      </c>
      <c r="CH28" s="21">
        <v>62500</v>
      </c>
      <c r="CI28" s="21">
        <v>62500</v>
      </c>
      <c r="CJ28" s="11">
        <f t="shared" si="12"/>
        <v>100</v>
      </c>
      <c r="CK28" s="21"/>
      <c r="CL28" s="21"/>
      <c r="CM28" s="11"/>
      <c r="CN28" s="23">
        <f t="shared" si="13"/>
        <v>137500</v>
      </c>
      <c r="CO28" s="23">
        <f t="shared" si="14"/>
        <v>137500</v>
      </c>
      <c r="CP28" s="6">
        <f t="shared" si="15"/>
        <v>100</v>
      </c>
      <c r="CQ28" s="28">
        <f t="shared" si="1"/>
        <v>2366739</v>
      </c>
      <c r="CR28" s="28">
        <f t="shared" si="2"/>
        <v>2366739</v>
      </c>
      <c r="CS28" s="6">
        <f t="shared" si="16"/>
        <v>100</v>
      </c>
    </row>
    <row r="29" spans="1:97" ht="15" customHeight="1">
      <c r="A29" s="3" t="s">
        <v>12</v>
      </c>
      <c r="B29" s="21"/>
      <c r="C29" s="21"/>
      <c r="D29" s="11"/>
      <c r="E29" s="21"/>
      <c r="F29" s="21"/>
      <c r="G29" s="11"/>
      <c r="H29" s="22">
        <f t="shared" si="19"/>
        <v>0</v>
      </c>
      <c r="I29" s="22"/>
      <c r="J29" s="13"/>
      <c r="K29" s="25">
        <v>1615484</v>
      </c>
      <c r="L29" s="25">
        <v>1615484</v>
      </c>
      <c r="M29" s="4">
        <f t="shared" si="3"/>
        <v>100</v>
      </c>
      <c r="N29" s="26">
        <v>8628</v>
      </c>
      <c r="O29" s="26">
        <v>8628</v>
      </c>
      <c r="P29" s="11">
        <f t="shared" si="4"/>
        <v>100</v>
      </c>
      <c r="Q29" s="21"/>
      <c r="R29" s="21"/>
      <c r="S29" s="11"/>
      <c r="T29" s="21"/>
      <c r="U29" s="21"/>
      <c r="V29" s="11"/>
      <c r="W29" s="21"/>
      <c r="X29" s="21"/>
      <c r="Y29" s="11"/>
      <c r="Z29" s="21"/>
      <c r="AA29" s="21"/>
      <c r="AB29" s="11"/>
      <c r="AC29" s="21">
        <v>100000</v>
      </c>
      <c r="AD29" s="21">
        <v>100000</v>
      </c>
      <c r="AE29" s="11">
        <f t="shared" si="6"/>
        <v>100</v>
      </c>
      <c r="AF29" s="21"/>
      <c r="AG29" s="21"/>
      <c r="AH29" s="11"/>
      <c r="AI29" s="21"/>
      <c r="AJ29" s="21"/>
      <c r="AK29" s="11"/>
      <c r="AL29" s="21"/>
      <c r="AM29" s="21"/>
      <c r="AN29" s="11"/>
      <c r="AO29" s="21"/>
      <c r="AP29" s="21"/>
      <c r="AQ29" s="11"/>
      <c r="AR29" s="21"/>
      <c r="AS29" s="21"/>
      <c r="AT29" s="11"/>
      <c r="AU29" s="21">
        <v>153215</v>
      </c>
      <c r="AV29" s="21">
        <v>153215</v>
      </c>
      <c r="AW29" s="11">
        <f t="shared" si="8"/>
        <v>100</v>
      </c>
      <c r="AX29" s="21"/>
      <c r="AY29" s="21"/>
      <c r="AZ29" s="11"/>
      <c r="BA29" s="21"/>
      <c r="BB29" s="21"/>
      <c r="BC29" s="11"/>
      <c r="BD29" s="21"/>
      <c r="BE29" s="21"/>
      <c r="BF29" s="11"/>
      <c r="BG29" s="21"/>
      <c r="BH29" s="21"/>
      <c r="BI29" s="11"/>
      <c r="BJ29" s="21"/>
      <c r="BK29" s="21"/>
      <c r="BL29" s="11"/>
      <c r="BM29" s="21"/>
      <c r="BN29" s="21"/>
      <c r="BO29" s="11"/>
      <c r="BP29" s="21"/>
      <c r="BQ29" s="21"/>
      <c r="BR29" s="11"/>
      <c r="BS29" s="21">
        <v>200000</v>
      </c>
      <c r="BT29" s="21">
        <v>200000</v>
      </c>
      <c r="BU29" s="11">
        <f>BT29/BS29*100</f>
        <v>100</v>
      </c>
      <c r="BV29" s="26"/>
      <c r="BW29" s="26"/>
      <c r="BX29" s="11"/>
      <c r="BY29" s="26"/>
      <c r="BZ29" s="26"/>
      <c r="CA29" s="11"/>
      <c r="CB29" s="23">
        <f t="shared" si="9"/>
        <v>2077327</v>
      </c>
      <c r="CC29" s="23">
        <f t="shared" si="10"/>
        <v>2077327</v>
      </c>
      <c r="CD29" s="6">
        <f t="shared" si="11"/>
        <v>100</v>
      </c>
      <c r="CE29" s="21">
        <v>75000</v>
      </c>
      <c r="CF29" s="21">
        <v>75000</v>
      </c>
      <c r="CG29" s="11">
        <f t="shared" si="22"/>
        <v>100</v>
      </c>
      <c r="CH29" s="21">
        <v>62500</v>
      </c>
      <c r="CI29" s="21">
        <v>62500</v>
      </c>
      <c r="CJ29" s="11">
        <f t="shared" si="12"/>
        <v>100</v>
      </c>
      <c r="CK29" s="21"/>
      <c r="CL29" s="21"/>
      <c r="CM29" s="11"/>
      <c r="CN29" s="23">
        <f t="shared" si="13"/>
        <v>137500</v>
      </c>
      <c r="CO29" s="23">
        <f t="shared" si="14"/>
        <v>137500</v>
      </c>
      <c r="CP29" s="6">
        <f t="shared" si="15"/>
        <v>100</v>
      </c>
      <c r="CQ29" s="28">
        <f t="shared" si="1"/>
        <v>2214827</v>
      </c>
      <c r="CR29" s="28">
        <f t="shared" si="2"/>
        <v>2214827</v>
      </c>
      <c r="CS29" s="6">
        <f t="shared" si="16"/>
        <v>100</v>
      </c>
    </row>
    <row r="30" spans="1:97" ht="15" customHeight="1">
      <c r="A30" s="3" t="s">
        <v>13</v>
      </c>
      <c r="B30" s="21"/>
      <c r="C30" s="21"/>
      <c r="D30" s="11"/>
      <c r="E30" s="21"/>
      <c r="F30" s="21"/>
      <c r="G30" s="11"/>
      <c r="H30" s="22">
        <f t="shared" si="19"/>
        <v>0</v>
      </c>
      <c r="I30" s="22"/>
      <c r="J30" s="13"/>
      <c r="K30" s="25">
        <v>1135848</v>
      </c>
      <c r="L30" s="25">
        <v>1135848</v>
      </c>
      <c r="M30" s="4">
        <f t="shared" si="3"/>
        <v>100</v>
      </c>
      <c r="N30" s="26"/>
      <c r="O30" s="26"/>
      <c r="P30" s="11"/>
      <c r="Q30" s="21">
        <v>100000</v>
      </c>
      <c r="R30" s="21">
        <v>100000</v>
      </c>
      <c r="S30" s="11">
        <f>R30/Q30*100</f>
        <v>100</v>
      </c>
      <c r="T30" s="21"/>
      <c r="U30" s="21"/>
      <c r="V30" s="11"/>
      <c r="W30" s="21"/>
      <c r="X30" s="21"/>
      <c r="Y30" s="11"/>
      <c r="Z30" s="21"/>
      <c r="AA30" s="21"/>
      <c r="AB30" s="11"/>
      <c r="AC30" s="21">
        <v>100000</v>
      </c>
      <c r="AD30" s="21">
        <v>100000</v>
      </c>
      <c r="AE30" s="11">
        <f t="shared" si="6"/>
        <v>100</v>
      </c>
      <c r="AF30" s="21"/>
      <c r="AG30" s="21"/>
      <c r="AH30" s="11"/>
      <c r="AI30" s="21"/>
      <c r="AJ30" s="21"/>
      <c r="AK30" s="11"/>
      <c r="AL30" s="21"/>
      <c r="AM30" s="21"/>
      <c r="AN30" s="11"/>
      <c r="AO30" s="21"/>
      <c r="AP30" s="21"/>
      <c r="AQ30" s="11"/>
      <c r="AR30" s="21"/>
      <c r="AS30" s="21"/>
      <c r="AT30" s="11"/>
      <c r="AU30" s="21"/>
      <c r="AV30" s="21"/>
      <c r="AW30" s="11"/>
      <c r="AX30" s="21"/>
      <c r="AY30" s="21"/>
      <c r="AZ30" s="11"/>
      <c r="BA30" s="21"/>
      <c r="BB30" s="21"/>
      <c r="BC30" s="11"/>
      <c r="BD30" s="21"/>
      <c r="BE30" s="21"/>
      <c r="BF30" s="11"/>
      <c r="BG30" s="21"/>
      <c r="BH30" s="21"/>
      <c r="BI30" s="11"/>
      <c r="BJ30" s="21"/>
      <c r="BK30" s="21"/>
      <c r="BL30" s="11"/>
      <c r="BM30" s="21"/>
      <c r="BN30" s="21"/>
      <c r="BO30" s="11"/>
      <c r="BP30" s="21"/>
      <c r="BQ30" s="21"/>
      <c r="BR30" s="11"/>
      <c r="BS30" s="21"/>
      <c r="BT30" s="21"/>
      <c r="BU30" s="11"/>
      <c r="BV30" s="26"/>
      <c r="BW30" s="26"/>
      <c r="BX30" s="11"/>
      <c r="BY30" s="26"/>
      <c r="BZ30" s="26"/>
      <c r="CA30" s="11"/>
      <c r="CB30" s="23">
        <f t="shared" si="9"/>
        <v>1335848</v>
      </c>
      <c r="CC30" s="23">
        <f t="shared" si="10"/>
        <v>1335848</v>
      </c>
      <c r="CD30" s="6">
        <f t="shared" si="11"/>
        <v>100</v>
      </c>
      <c r="CE30" s="21">
        <v>75000</v>
      </c>
      <c r="CF30" s="21">
        <v>75000</v>
      </c>
      <c r="CG30" s="11">
        <f t="shared" si="22"/>
        <v>100</v>
      </c>
      <c r="CH30" s="21">
        <v>62500</v>
      </c>
      <c r="CI30" s="21">
        <v>62500</v>
      </c>
      <c r="CJ30" s="11">
        <f t="shared" si="12"/>
        <v>100</v>
      </c>
      <c r="CK30" s="21"/>
      <c r="CL30" s="21"/>
      <c r="CM30" s="11"/>
      <c r="CN30" s="23">
        <f t="shared" si="13"/>
        <v>137500</v>
      </c>
      <c r="CO30" s="23">
        <f t="shared" si="14"/>
        <v>137500</v>
      </c>
      <c r="CP30" s="6">
        <f t="shared" si="15"/>
        <v>100</v>
      </c>
      <c r="CQ30" s="28">
        <f t="shared" si="1"/>
        <v>1473348</v>
      </c>
      <c r="CR30" s="28">
        <f t="shared" si="2"/>
        <v>1473348</v>
      </c>
      <c r="CS30" s="6">
        <f t="shared" si="16"/>
        <v>100</v>
      </c>
    </row>
    <row r="31" spans="1:97" ht="15" customHeight="1">
      <c r="A31" s="3" t="s">
        <v>14</v>
      </c>
      <c r="B31" s="21"/>
      <c r="C31" s="21"/>
      <c r="D31" s="11"/>
      <c r="E31" s="21"/>
      <c r="F31" s="21"/>
      <c r="G31" s="11"/>
      <c r="H31" s="22">
        <f t="shared" si="19"/>
        <v>0</v>
      </c>
      <c r="I31" s="22"/>
      <c r="J31" s="13"/>
      <c r="K31" s="25">
        <v>1541211</v>
      </c>
      <c r="L31" s="25">
        <v>1541211</v>
      </c>
      <c r="M31" s="4">
        <f t="shared" si="3"/>
        <v>100</v>
      </c>
      <c r="N31" s="26"/>
      <c r="O31" s="26"/>
      <c r="P31" s="11"/>
      <c r="Q31" s="21"/>
      <c r="R31" s="21"/>
      <c r="S31" s="11"/>
      <c r="T31" s="21"/>
      <c r="U31" s="21"/>
      <c r="V31" s="11"/>
      <c r="W31" s="21"/>
      <c r="X31" s="21"/>
      <c r="Y31" s="11"/>
      <c r="Z31" s="21"/>
      <c r="AA31" s="21"/>
      <c r="AB31" s="11"/>
      <c r="AC31" s="21">
        <v>100000</v>
      </c>
      <c r="AD31" s="21">
        <v>100000</v>
      </c>
      <c r="AE31" s="11">
        <f t="shared" si="6"/>
        <v>100</v>
      </c>
      <c r="AF31" s="21"/>
      <c r="AG31" s="21"/>
      <c r="AH31" s="11"/>
      <c r="AI31" s="21"/>
      <c r="AJ31" s="21"/>
      <c r="AK31" s="11"/>
      <c r="AL31" s="21"/>
      <c r="AM31" s="21"/>
      <c r="AN31" s="11"/>
      <c r="AO31" s="21"/>
      <c r="AP31" s="21"/>
      <c r="AQ31" s="11"/>
      <c r="AR31" s="21"/>
      <c r="AS31" s="21"/>
      <c r="AT31" s="11"/>
      <c r="AU31" s="21">
        <v>177020</v>
      </c>
      <c r="AV31" s="21">
        <v>177020</v>
      </c>
      <c r="AW31" s="11">
        <f t="shared" si="8"/>
        <v>100</v>
      </c>
      <c r="AX31" s="21"/>
      <c r="AY31" s="21"/>
      <c r="AZ31" s="11"/>
      <c r="BA31" s="21"/>
      <c r="BB31" s="21"/>
      <c r="BC31" s="11"/>
      <c r="BD31" s="21"/>
      <c r="BE31" s="21"/>
      <c r="BF31" s="11"/>
      <c r="BG31" s="21"/>
      <c r="BH31" s="21"/>
      <c r="BI31" s="11"/>
      <c r="BJ31" s="21"/>
      <c r="BK31" s="21"/>
      <c r="BL31" s="11"/>
      <c r="BM31" s="21"/>
      <c r="BN31" s="21"/>
      <c r="BO31" s="11"/>
      <c r="BP31" s="21"/>
      <c r="BQ31" s="21"/>
      <c r="BR31" s="11"/>
      <c r="BS31" s="21"/>
      <c r="BT31" s="21"/>
      <c r="BU31" s="11"/>
      <c r="BV31" s="26"/>
      <c r="BW31" s="26"/>
      <c r="BX31" s="11"/>
      <c r="BY31" s="26"/>
      <c r="BZ31" s="26"/>
      <c r="CA31" s="11"/>
      <c r="CB31" s="23">
        <f t="shared" si="9"/>
        <v>1818231</v>
      </c>
      <c r="CC31" s="23">
        <f t="shared" si="10"/>
        <v>1818231</v>
      </c>
      <c r="CD31" s="6">
        <f t="shared" si="11"/>
        <v>100</v>
      </c>
      <c r="CE31" s="21">
        <v>75000</v>
      </c>
      <c r="CF31" s="21">
        <v>75000</v>
      </c>
      <c r="CG31" s="11">
        <f t="shared" si="22"/>
        <v>100</v>
      </c>
      <c r="CH31" s="21">
        <v>62500</v>
      </c>
      <c r="CI31" s="21">
        <v>62500</v>
      </c>
      <c r="CJ31" s="11">
        <f t="shared" si="12"/>
        <v>100</v>
      </c>
      <c r="CK31" s="21"/>
      <c r="CL31" s="21"/>
      <c r="CM31" s="11"/>
      <c r="CN31" s="23">
        <f t="shared" si="13"/>
        <v>137500</v>
      </c>
      <c r="CO31" s="23">
        <f t="shared" si="14"/>
        <v>137500</v>
      </c>
      <c r="CP31" s="6">
        <f t="shared" si="15"/>
        <v>100</v>
      </c>
      <c r="CQ31" s="28">
        <f t="shared" si="1"/>
        <v>1955731</v>
      </c>
      <c r="CR31" s="28">
        <f t="shared" si="2"/>
        <v>1955731</v>
      </c>
      <c r="CS31" s="6">
        <f t="shared" si="16"/>
        <v>100</v>
      </c>
    </row>
    <row r="32" spans="1:97" ht="15" customHeight="1">
      <c r="A32" s="5" t="s">
        <v>16</v>
      </c>
      <c r="B32" s="22">
        <f>SUM(B18:B31)</f>
        <v>1291700</v>
      </c>
      <c r="C32" s="22">
        <f>SUM(C18:C31)</f>
        <v>1291700</v>
      </c>
      <c r="D32" s="13">
        <f>C32/B32*100</f>
        <v>100</v>
      </c>
      <c r="E32" s="22">
        <f>SUM(E18:E31)</f>
        <v>2435000</v>
      </c>
      <c r="F32" s="22">
        <f>SUM(F18:F31)</f>
        <v>2435000</v>
      </c>
      <c r="G32" s="13">
        <f>F32/E32*100</f>
        <v>100</v>
      </c>
      <c r="H32" s="22">
        <f t="shared" si="19"/>
        <v>3726700</v>
      </c>
      <c r="I32" s="22">
        <f>SUM(I18:I31)</f>
        <v>3726700</v>
      </c>
      <c r="J32" s="13">
        <f>I32/H32*100</f>
        <v>100</v>
      </c>
      <c r="K32" s="22">
        <f>SUM(K18:K31)</f>
        <v>38767920</v>
      </c>
      <c r="L32" s="22">
        <f>SUM(L18:L31)</f>
        <v>38767920</v>
      </c>
      <c r="M32" s="4">
        <f t="shared" si="3"/>
        <v>100</v>
      </c>
      <c r="N32" s="27">
        <f>SUM(N18:N31)</f>
        <v>84700</v>
      </c>
      <c r="O32" s="27">
        <f>SUM(O18:O31)</f>
        <v>84700</v>
      </c>
      <c r="P32" s="13">
        <f>O32/N32*100</f>
        <v>100</v>
      </c>
      <c r="Q32" s="22">
        <f>SUM(Q18:Q31)</f>
        <v>100000</v>
      </c>
      <c r="R32" s="22">
        <f>SUM(R18:R31)</f>
        <v>100000</v>
      </c>
      <c r="S32" s="11">
        <f>R32/Q32*100</f>
        <v>100</v>
      </c>
      <c r="T32" s="22">
        <f>SUM(T18:T31)</f>
        <v>1190000</v>
      </c>
      <c r="U32" s="22">
        <f>SUM(U18:U31)</f>
        <v>1190000</v>
      </c>
      <c r="V32" s="13">
        <f>U32/T32*100</f>
        <v>100</v>
      </c>
      <c r="W32" s="22">
        <f>SUM(W18:W31)</f>
        <v>166485</v>
      </c>
      <c r="X32" s="22">
        <f>SUM(X18:X31)</f>
        <v>166485</v>
      </c>
      <c r="Y32" s="13">
        <f>X32/W32*100</f>
        <v>100</v>
      </c>
      <c r="Z32" s="22">
        <f>SUM(Z18:Z31)</f>
        <v>1436000</v>
      </c>
      <c r="AA32" s="22">
        <f>SUM(AA18:AA31)</f>
        <v>1432460</v>
      </c>
      <c r="AB32" s="13">
        <f>AA32/Z32*100</f>
        <v>99.75348189415043</v>
      </c>
      <c r="AC32" s="22">
        <f>SUM(AC18:AC31)</f>
        <v>1660200</v>
      </c>
      <c r="AD32" s="22">
        <f>SUM(AD18:AD31)</f>
        <v>1660200</v>
      </c>
      <c r="AE32" s="11">
        <f t="shared" si="6"/>
        <v>100</v>
      </c>
      <c r="AF32" s="22">
        <f>SUM(AF18:AF31)</f>
        <v>1752500</v>
      </c>
      <c r="AG32" s="22">
        <f>SUM(AG18:AG31)</f>
        <v>1752500</v>
      </c>
      <c r="AH32" s="13">
        <f>AG32/AF32*100</f>
        <v>100</v>
      </c>
      <c r="AI32" s="22">
        <f>SUM(AI18:AI31)</f>
        <v>7468900</v>
      </c>
      <c r="AJ32" s="22">
        <f>SUM(AJ18:AJ31)</f>
        <v>7468450</v>
      </c>
      <c r="AK32" s="13">
        <f>AJ32/AI32*100</f>
        <v>99.99397501640135</v>
      </c>
      <c r="AL32" s="22">
        <f>SUM(AL18:AL31)</f>
        <v>180000</v>
      </c>
      <c r="AM32" s="22">
        <f>SUM(AM18:AM31)</f>
        <v>180000</v>
      </c>
      <c r="AN32" s="13">
        <f>SUM(AN18:AN31)</f>
        <v>100</v>
      </c>
      <c r="AO32" s="22">
        <f>SUM(AO18:AO31)</f>
        <v>233600</v>
      </c>
      <c r="AP32" s="22">
        <f>SUM(AP18:AP31)</f>
        <v>233600</v>
      </c>
      <c r="AQ32" s="13">
        <f>AP32/AO32*100</f>
        <v>100</v>
      </c>
      <c r="AR32" s="22">
        <f>SUM(AR18:AR31)</f>
        <v>210000</v>
      </c>
      <c r="AS32" s="22">
        <f>SUM(AS18:AS31)</f>
        <v>210000</v>
      </c>
      <c r="AT32" s="13">
        <f>AS32/AR32*100</f>
        <v>100</v>
      </c>
      <c r="AU32" s="22">
        <f>SUM(AU18:AU31)</f>
        <v>1280330</v>
      </c>
      <c r="AV32" s="22">
        <f>SUM(AV18:AV31)</f>
        <v>1280330</v>
      </c>
      <c r="AW32" s="13">
        <f>AV32/AU32*100%</f>
        <v>1</v>
      </c>
      <c r="AX32" s="22">
        <f>SUM(AX18:AX31)</f>
        <v>30000</v>
      </c>
      <c r="AY32" s="22">
        <f>SUM(AY18:AY31)</f>
        <v>30000</v>
      </c>
      <c r="AZ32" s="13">
        <f>AY32/AX32*100</f>
        <v>100</v>
      </c>
      <c r="BA32" s="22">
        <f>SUM(BA18:BA31)</f>
        <v>18000</v>
      </c>
      <c r="BB32" s="22">
        <f>SUM(BB18:BB31)</f>
        <v>18000</v>
      </c>
      <c r="BC32" s="13">
        <f>BB32/BA32*100</f>
        <v>100</v>
      </c>
      <c r="BD32" s="22">
        <f>SUM(BD18:BD31)</f>
        <v>70000</v>
      </c>
      <c r="BE32" s="22">
        <f>SUM(BE18:BE31)</f>
        <v>70000</v>
      </c>
      <c r="BF32" s="13">
        <f>BE32/BD32*100</f>
        <v>100</v>
      </c>
      <c r="BG32" s="22">
        <f>SUM(BG18:BG31)</f>
        <v>20000</v>
      </c>
      <c r="BH32" s="22">
        <f>SUM(BH18:BH31)</f>
        <v>20000</v>
      </c>
      <c r="BI32" s="13">
        <f>BH32/BG32*100</f>
        <v>100</v>
      </c>
      <c r="BJ32" s="22">
        <f>SUM(BJ18:BJ31)</f>
        <v>50000</v>
      </c>
      <c r="BK32" s="22">
        <f>SUM(BK18:BK31)</f>
        <v>50000</v>
      </c>
      <c r="BL32" s="13">
        <f>BK32/BJ32*100</f>
        <v>100</v>
      </c>
      <c r="BM32" s="22">
        <f>SUM(BM18:BM31)</f>
        <v>50000</v>
      </c>
      <c r="BN32" s="22">
        <f>SUM(BN18:BN31)</f>
        <v>50000</v>
      </c>
      <c r="BO32" s="13">
        <f>BN32/BM32*100</f>
        <v>100</v>
      </c>
      <c r="BP32" s="22">
        <f>SUM(BP18:BP31)</f>
        <v>100000</v>
      </c>
      <c r="BQ32" s="22">
        <f>SUM(BQ18:BQ31)</f>
        <v>100000</v>
      </c>
      <c r="BR32" s="13">
        <f>BQ32/BP32*100</f>
        <v>100</v>
      </c>
      <c r="BS32" s="22">
        <f>SUM(BS18:BS31)</f>
        <v>461270.58999999997</v>
      </c>
      <c r="BT32" s="22">
        <f>SUM(BT18:BT31)</f>
        <v>461270.58999999997</v>
      </c>
      <c r="BU32" s="13">
        <f>BT32/BS32*100</f>
        <v>100</v>
      </c>
      <c r="BV32" s="27">
        <f>SUM(BV18:BV31)</f>
        <v>30000</v>
      </c>
      <c r="BW32" s="27">
        <f>SUM(BW18:BW31)</f>
        <v>30000</v>
      </c>
      <c r="BX32" s="13">
        <f>BW32/BV32*100</f>
        <v>100</v>
      </c>
      <c r="BY32" s="27">
        <f>SUM(BY18:BY31)</f>
        <v>460800</v>
      </c>
      <c r="BZ32" s="27">
        <f>SUM(BZ18:BZ31)</f>
        <v>460800</v>
      </c>
      <c r="CA32" s="13">
        <f>BZ32/BY32*100</f>
        <v>100</v>
      </c>
      <c r="CB32" s="23">
        <f>SUM(K32+N32+Q32+T32+W32+Z32+AC32+AF32+AI32+AL32+AO32+AR32+AU32+AX32+BA32+BD32+BG32+BJ32+BM32+BP32+BS32+BV32+BY32)</f>
        <v>55820705.59</v>
      </c>
      <c r="CC32" s="23">
        <f t="shared" si="10"/>
        <v>55816715.59</v>
      </c>
      <c r="CD32" s="6">
        <f t="shared" si="11"/>
        <v>99.99285211471653</v>
      </c>
      <c r="CE32" s="22">
        <f>SUM(CE18:CE31)</f>
        <v>1195700</v>
      </c>
      <c r="CF32" s="22">
        <f>SUM(CF18:CF31)</f>
        <v>1195700</v>
      </c>
      <c r="CG32" s="11">
        <f t="shared" si="22"/>
        <v>100</v>
      </c>
      <c r="CH32" s="22">
        <f>SUM(CH18:CH31)</f>
        <v>900000</v>
      </c>
      <c r="CI32" s="22">
        <f>SUM(CI18:CI31)</f>
        <v>900000</v>
      </c>
      <c r="CJ32" s="11">
        <f t="shared" si="12"/>
        <v>100</v>
      </c>
      <c r="CK32" s="22">
        <f>SUM(CK18:CK31)</f>
        <v>1350000</v>
      </c>
      <c r="CL32" s="22">
        <f>SUM(CL18:CL31)</f>
        <v>1350000</v>
      </c>
      <c r="CM32" s="13">
        <f>CL32/CK32*100</f>
        <v>100</v>
      </c>
      <c r="CN32" s="22">
        <f>SUM(CN18:CN31)</f>
        <v>3445700</v>
      </c>
      <c r="CO32" s="22">
        <f>SUM(CO18:CO31)</f>
        <v>3445700</v>
      </c>
      <c r="CP32" s="6">
        <f t="shared" si="15"/>
        <v>100</v>
      </c>
      <c r="CQ32" s="28">
        <f>SUM(CQ18:CQ31)</f>
        <v>62993105.59</v>
      </c>
      <c r="CR32" s="28">
        <f>SUM(I32+CC32+CO32)</f>
        <v>62989115.59</v>
      </c>
      <c r="CS32" s="6">
        <f>CR32/CQ32*100</f>
        <v>99.99366597350198</v>
      </c>
    </row>
    <row r="33" spans="26:28" ht="12.75">
      <c r="Z33" s="14"/>
      <c r="AA33" s="14"/>
      <c r="AB33" s="14"/>
    </row>
    <row r="35" spans="1:95" ht="18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</row>
  </sheetData>
  <sheetProtection/>
  <mergeCells count="38">
    <mergeCell ref="Z15:AB15"/>
    <mergeCell ref="AC15:AE15"/>
    <mergeCell ref="BG15:BI15"/>
    <mergeCell ref="AU15:AW15"/>
    <mergeCell ref="AX15:AZ15"/>
    <mergeCell ref="BA15:BC15"/>
    <mergeCell ref="BD15:BF15"/>
    <mergeCell ref="AR15:AT15"/>
    <mergeCell ref="CQ14:CS15"/>
    <mergeCell ref="T15:V15"/>
    <mergeCell ref="B14:G14"/>
    <mergeCell ref="CE15:CG15"/>
    <mergeCell ref="CH15:CJ15"/>
    <mergeCell ref="B15:D15"/>
    <mergeCell ref="E15:G15"/>
    <mergeCell ref="H14:J15"/>
    <mergeCell ref="AO15:AQ15"/>
    <mergeCell ref="AF15:AH15"/>
    <mergeCell ref="K15:M15"/>
    <mergeCell ref="K14:AR14"/>
    <mergeCell ref="CE14:CM14"/>
    <mergeCell ref="CK15:CM15"/>
    <mergeCell ref="CB14:CD15"/>
    <mergeCell ref="CN14:CP15"/>
    <mergeCell ref="N15:P15"/>
    <mergeCell ref="Q15:S15"/>
    <mergeCell ref="AI15:AK15"/>
    <mergeCell ref="AL15:AN15"/>
    <mergeCell ref="A35:CQ35"/>
    <mergeCell ref="B11:CR11"/>
    <mergeCell ref="BV15:BX15"/>
    <mergeCell ref="BY15:CA15"/>
    <mergeCell ref="BJ15:BL15"/>
    <mergeCell ref="BM15:BO15"/>
    <mergeCell ref="BP15:BR15"/>
    <mergeCell ref="BS15:BU15"/>
    <mergeCell ref="A14:A16"/>
    <mergeCell ref="W15:Y15"/>
  </mergeCells>
  <printOptions/>
  <pageMargins left="0.5118110236220472" right="0.1968503937007874" top="0.5905511811023623" bottom="0.5905511811023623" header="0.5118110236220472" footer="0.5118110236220472"/>
  <pageSetup horizontalDpi="600" verticalDpi="600" orientation="landscape" paperSize="9" scale="61" r:id="rId3"/>
  <colBreaks count="4" manualBreakCount="4">
    <brk id="19" max="31" man="1"/>
    <brk id="37" max="31" man="1"/>
    <brk id="55" max="31" man="1"/>
    <brk id="91" max="3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 Ф. Щепихин</cp:lastModifiedBy>
  <cp:lastPrinted>2013-04-19T05:51:18Z</cp:lastPrinted>
  <dcterms:created xsi:type="dcterms:W3CDTF">1996-10-08T23:32:33Z</dcterms:created>
  <dcterms:modified xsi:type="dcterms:W3CDTF">2013-09-19T08:51:34Z</dcterms:modified>
  <cp:category/>
  <cp:version/>
  <cp:contentType/>
  <cp:contentStatus/>
</cp:coreProperties>
</file>