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'ведомств'!$14:$15</definedName>
    <definedName name="_xlnm.Print_Titles" localSheetId="0">'разд,подр'!$13:$14</definedName>
    <definedName name="_xlnm.Print_Area" localSheetId="1">'ведомств'!$A$1:$I$492</definedName>
    <definedName name="_xlnm.Print_Area" localSheetId="0">'разд,подр'!$A$1:$F$78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</authors>
  <commentList>
    <comment ref="H210" authorId="0">
      <text>
        <r>
          <rPr>
            <sz val="8"/>
            <rFont val="Tahoma"/>
            <family val="0"/>
          </rPr>
          <t xml:space="preserve">расх.на деп.50000
</t>
        </r>
      </text>
    </comment>
    <comment ref="I410" authorId="0">
      <text>
        <r>
          <rPr>
            <sz val="8"/>
            <rFont val="Tahoma"/>
            <family val="0"/>
          </rPr>
          <t>за счет субс.на мун разв.</t>
        </r>
      </text>
    </comment>
    <comment ref="G435" authorId="0">
      <text>
        <r>
          <rPr>
            <sz val="8"/>
            <rFont val="Tahoma"/>
            <family val="0"/>
          </rPr>
          <t xml:space="preserve">проект Милосердие
</t>
        </r>
      </text>
    </comment>
    <comment ref="H74" authorId="0">
      <text>
        <r>
          <rPr>
            <sz val="8"/>
            <rFont val="Tahoma"/>
            <family val="0"/>
          </rPr>
          <t xml:space="preserve">пер.из 0801
</t>
        </r>
      </text>
    </comment>
    <comment ref="H346" authorId="0">
      <text>
        <r>
          <rPr>
            <sz val="8"/>
            <rFont val="Tahoma"/>
            <family val="0"/>
          </rPr>
          <t>перенос из 0412</t>
        </r>
      </text>
    </comment>
    <comment ref="H65" authorId="0">
      <text>
        <r>
          <rPr>
            <sz val="8"/>
            <rFont val="Tahoma"/>
            <family val="0"/>
          </rPr>
          <t xml:space="preserve">121895-обет.кресты
</t>
        </r>
      </text>
    </comment>
    <comment ref="I394" authorId="0">
      <text>
        <r>
          <rPr>
            <sz val="8"/>
            <rFont val="Tahoma"/>
            <family val="0"/>
          </rPr>
          <t>в ФО</t>
        </r>
      </text>
    </comment>
    <comment ref="H240" authorId="0">
      <text>
        <r>
          <rPr>
            <b/>
            <sz val="8"/>
            <rFont val="Tahoma"/>
            <family val="0"/>
          </rPr>
          <t>перенос ассигн.в0104</t>
        </r>
        <r>
          <rPr>
            <sz val="8"/>
            <rFont val="Tahoma"/>
            <family val="0"/>
          </rPr>
          <t xml:space="preserve">
</t>
        </r>
      </text>
    </comment>
    <comment ref="H389" authorId="0">
      <text>
        <r>
          <rPr>
            <sz val="8"/>
            <rFont val="Tahoma"/>
            <family val="0"/>
          </rPr>
          <t xml:space="preserve">МО Кам ремонт мостков
</t>
        </r>
      </text>
    </comment>
    <comment ref="H351" authorId="0">
      <text>
        <r>
          <rPr>
            <b/>
            <sz val="8"/>
            <rFont val="Tahoma"/>
            <family val="0"/>
          </rPr>
          <t>пер.из 0701</t>
        </r>
      </text>
    </comment>
    <comment ref="H153" authorId="0">
      <text>
        <r>
          <rPr>
            <b/>
            <sz val="8"/>
            <rFont val="Tahoma"/>
            <family val="0"/>
          </rPr>
          <t>интернат:</t>
        </r>
        <r>
          <rPr>
            <sz val="8"/>
            <rFont val="Tahoma"/>
            <family val="0"/>
          </rPr>
          <t xml:space="preserve">
</t>
        </r>
      </text>
    </comment>
    <comment ref="H117" authorId="0">
      <text>
        <r>
          <rPr>
            <sz val="8"/>
            <rFont val="Tahoma"/>
            <family val="0"/>
          </rPr>
          <t>пер.в генплан</t>
        </r>
      </text>
    </comment>
  </commentList>
</comments>
</file>

<file path=xl/sharedStrings.xml><?xml version="1.0" encoding="utf-8"?>
<sst xmlns="http://schemas.openxmlformats.org/spreadsheetml/2006/main" count="2353" uniqueCount="440">
  <si>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</si>
  <si>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</si>
  <si>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</si>
  <si>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</si>
  <si>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</si>
  <si>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</si>
  <si>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</si>
  <si>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</si>
  <si>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</si>
  <si>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</si>
  <si>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</si>
  <si>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</si>
  <si>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</si>
  <si>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</si>
  <si>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</si>
  <si>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</si>
  <si>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</si>
  <si>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</si>
  <si>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</si>
  <si>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</si>
  <si>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</si>
  <si>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</si>
  <si>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</si>
  <si>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</si>
  <si>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</si>
  <si>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</si>
  <si>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</si>
  <si>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</si>
  <si>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</si>
  <si>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</si>
  <si>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</si>
  <si>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</si>
  <si>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</si>
  <si>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</si>
  <si>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</si>
  <si>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</si>
  <si>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</si>
  <si>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</si>
  <si>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</si>
  <si>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</si>
  <si>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</si>
  <si>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</si>
  <si>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</si>
  <si>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</si>
  <si>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</si>
  <si>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</si>
  <si>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</si>
  <si>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</si>
  <si>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</si>
  <si>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</si>
  <si>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</si>
  <si>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</si>
  <si>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</si>
  <si>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</si>
  <si>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</si>
  <si>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</si>
  <si>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</si>
  <si>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</si>
  <si>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</si>
  <si>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</si>
  <si>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</si>
  <si>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</si>
  <si>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</si>
  <si>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</si>
  <si>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</si>
  <si>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</si>
  <si>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</si>
  <si>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</si>
  <si>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</si>
  <si>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</si>
  <si>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</si>
  <si>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</si>
  <si>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</si>
  <si>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</si>
  <si>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</si>
  <si>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</si>
  <si>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</si>
  <si>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</si>
  <si>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</si>
  <si>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</si>
  <si>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</si>
  <si>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</si>
  <si>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</si>
  <si>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</si>
  <si>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</si>
  <si>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</si>
  <si>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</si>
  <si>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</si>
  <si>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</si>
  <si>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</si>
  <si>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</si>
  <si>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</si>
  <si>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</si>
  <si>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</si>
  <si>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</si>
  <si>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</si>
  <si>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</si>
  <si>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</si>
  <si>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</si>
  <si>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</si>
  <si>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</si>
  <si>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в сфере охраны труда 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</si>
  <si>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</si>
  <si>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</si>
  <si>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</si>
  <si>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</si>
  <si>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</si>
  <si>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</si>
  <si>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</si>
  <si>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</si>
  <si>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</si>
  <si>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</si>
  <si>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</si>
  <si>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</si>
  <si>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</si>
  <si>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</si>
  <si>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</si>
  <si>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</si>
  <si>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</si>
  <si>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</si>
  <si>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</si>
  <si>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</si>
  <si>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</si>
  <si>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</si>
  <si>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</si>
  <si>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</si>
  <si>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</si>
  <si>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</si>
  <si>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</si>
  <si>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</si>
  <si>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</si>
  <si>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</si>
  <si>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</si>
  <si>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</si>
  <si>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</si>
  <si>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</si>
  <si>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</si>
  <si>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</si>
  <si>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</si>
  <si>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</si>
  <si>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</si>
  <si>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</si>
  <si>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</si>
  <si>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</si>
  <si>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</si>
  <si>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</si>
  <si>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</si>
  <si>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</si>
  <si>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</si>
  <si>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</si>
  <si>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</si>
  <si>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</si>
  <si>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</si>
  <si>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</si>
  <si>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</si>
  <si>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</si>
  <si>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</si>
  <si>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</si>
  <si>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</si>
  <si>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</si>
  <si>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</si>
  <si>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</si>
  <si>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</si>
  <si>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</si>
  <si>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</si>
  <si>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</si>
  <si>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</si>
  <si>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</si>
  <si>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</si>
  <si>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</si>
  <si>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</si>
  <si>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</si>
  <si>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</si>
  <si>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</si>
  <si>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</si>
  <si>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</si>
  <si>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</si>
  <si>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</si>
  <si>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</si>
  <si>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</si>
  <si>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</si>
  <si>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</si>
  <si>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</si>
  <si>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</si>
  <si>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</si>
  <si>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</si>
  <si>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</si>
  <si>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</si>
  <si>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</si>
  <si>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</si>
  <si>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Вид расхо-дов</t>
  </si>
  <si>
    <t>13</t>
  </si>
  <si>
    <t>Обслуживание внутреннего государственного и муниципального долга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</si>
  <si>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</si>
  <si>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</si>
  <si>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</si>
  <si>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</si>
  <si>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</si>
  <si>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</si>
  <si>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2011 – 2013 годы"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</si>
  <si>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</si>
  <si>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</si>
  <si>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</si>
  <si>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Другие вопросы в области здравоохранения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</si>
  <si>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</si>
  <si>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</si>
  <si>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</si>
  <si>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</si>
  <si>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</si>
  <si>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</si>
  <si>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</si>
  <si>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</si>
  <si>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Здравоохранение</t>
  </si>
  <si>
    <t>Благоустройство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</si>
  <si>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</si>
  <si>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</si>
  <si>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</si>
  <si>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</si>
  <si>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</si>
  <si>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</si>
  <si>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</si>
  <si>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</si>
  <si>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</si>
  <si>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</si>
  <si>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</si>
  <si>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</si>
  <si>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</si>
  <si>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</si>
  <si>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</si>
  <si>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</si>
  <si>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</si>
  <si>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</si>
  <si>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</si>
  <si>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</si>
  <si>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</si>
  <si>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</si>
  <si>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</si>
  <si>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795 19 00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</si>
  <si>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</si>
  <si>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</si>
  <si>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</si>
  <si>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</si>
  <si>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</si>
  <si>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</si>
  <si>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</si>
  <si>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</si>
  <si>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</si>
  <si>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</si>
  <si>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</si>
  <si>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</si>
  <si>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</si>
  <si>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Приложение № 7</t>
  </si>
  <si>
    <t>УПРАВЛЕНИЕ ПО ДЕЛАМ МОЛОДЕЖИ, КУЛЬТУРЕ И ИСКУССТВУ АДМИНИСТРАЦИИ МО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</si>
  <si>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</si>
  <si>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</si>
  <si>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</si>
  <si>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</si>
  <si>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</si>
  <si>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</si>
  <si>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</si>
  <si>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</si>
  <si>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</si>
  <si>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</si>
  <si>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</si>
  <si>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</si>
  <si>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</si>
  <si>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092 53 00</t>
  </si>
  <si>
    <t>Прочие выплаты по обязательствам муниципального образования</t>
  </si>
  <si>
    <t>795 05 01</t>
  </si>
  <si>
    <t>Подпрограмма "Градостроительное планирование"</t>
  </si>
  <si>
    <t>440 02 00</t>
  </si>
  <si>
    <t>Реализация государственных функций в области социальной политики</t>
  </si>
  <si>
    <t>514 00 00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</si>
  <si>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</si>
  <si>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</si>
  <si>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</si>
  <si>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</si>
  <si>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</si>
  <si>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</si>
  <si>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</si>
  <si>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</si>
  <si>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Межбюджетные</t>
  </si>
  <si>
    <t>795 12 00</t>
  </si>
  <si>
    <t>Мероприятия по улучшению жилищных условий граждан, проживающих в сельской местности</t>
  </si>
  <si>
    <t>920</t>
  </si>
  <si>
    <t>Социально-экономическая целевая программа развития здравоохранения Мезенского муниципального района на 2011-2013 годы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</si>
  <si>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</si>
  <si>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</si>
  <si>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</si>
  <si>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</si>
  <si>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</si>
  <si>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</si>
  <si>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</si>
  <si>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</si>
  <si>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</si>
  <si>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Резервный фонд</t>
  </si>
  <si>
    <t>Содержание муниципальных дорог</t>
  </si>
  <si>
    <t>Ведомственная структура расходов бюджета муниципального района на 2012 год</t>
  </si>
  <si>
    <t>795 18 00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</si>
  <si>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</si>
  <si>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</si>
  <si>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</si>
  <si>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</si>
  <si>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</si>
  <si>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Целевая программа "Развитие туризма МО "Мезенский муниципальный  район" на 2010-2012 годы"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</si>
  <si>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</si>
  <si>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</si>
  <si>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</si>
  <si>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</si>
  <si>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</si>
  <si>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</si>
  <si>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</si>
  <si>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</si>
  <si>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</si>
  <si>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Распределение бюджетных ассигнований на 2012 год по разделам и подразделам классификации расходов бюджетов</t>
  </si>
  <si>
    <t>Закупка и доставка каменного угля, муки и лекарственных средств в районы Крайнего Севера и приравненные к ним местности с ограниченными сроками завоза грузов</t>
  </si>
  <si>
    <t>522 83 00</t>
  </si>
  <si>
    <t>Долгосрочная целевая программа Архангельской области "Семья и дети Архангельской области на 2011 – 2013 годы"</t>
  </si>
  <si>
    <t>522 67 00</t>
  </si>
  <si>
    <t>Долгосрочная целевая программа Архангельской области "Спорт Беломорья на 2011 – 2014 годы"</t>
  </si>
  <si>
    <t>Массовый спорт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</si>
  <si>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</si>
  <si>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</si>
  <si>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522 43 00</t>
  </si>
  <si>
    <t>Ведомственная целевая программа Архангельской области "Государственная поддержка социально ориентированных некоммерческих организаций на 2011 – 2012 годы"</t>
  </si>
  <si>
    <t>Осуществление государственных полномочий в сфере административных правонарушений</t>
  </si>
  <si>
    <t>522 42 00</t>
  </si>
  <si>
    <t>Ведомственная целевая программа Архангельской области "Реализация основных общеобразовательных программ"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</si>
  <si>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</si>
  <si>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</si>
  <si>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</si>
  <si>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</si>
  <si>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</si>
  <si>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Другие вопросы в области жилищно-коммунального хозяйства</t>
  </si>
  <si>
    <t>551 02 12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</si>
  <si>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</si>
  <si>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</si>
  <si>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001 40 00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</si>
  <si>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</si>
  <si>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Среднесрочная целевая программа Мезенского района Архангельской области "Строительство и приобретение жилья в сельской местности на 2012-2014 годы"</t>
  </si>
  <si>
    <t>795 03 01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</si>
  <si>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</si>
  <si>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</si>
  <si>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Районная целевая программа "Наследие Кузина на 2012-2014 годы"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</si>
  <si>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</si>
  <si>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</si>
  <si>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600 00 00</t>
  </si>
  <si>
    <t>600 09 00</t>
  </si>
  <si>
    <t>Прочие мероприятия в рамках благоустройства</t>
  </si>
  <si>
    <t>Программа "Развитие сферы культуры муниципального образования "Мезенский район" на 2012-2014 годы"</t>
  </si>
  <si>
    <t>Приложение № 6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</si>
  <si>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</si>
  <si>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</si>
  <si>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</si>
  <si>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Приложение № 3</t>
  </si>
  <si>
    <t>от 08 декабря 2011 года №  169</t>
  </si>
  <si>
    <t>Утверждено</t>
  </si>
  <si>
    <t>5</t>
  </si>
  <si>
    <t>6</t>
  </si>
  <si>
    <t>Изменения (+/-)</t>
  </si>
  <si>
    <t>Утверждено с учетом изменений</t>
  </si>
  <si>
    <t>рублей</t>
  </si>
  <si>
    <t>Приложение № 4</t>
  </si>
  <si>
    <t>от 08 декабря 2011 года № 169</t>
  </si>
  <si>
    <t>9</t>
  </si>
  <si>
    <t>514 15 00</t>
  </si>
  <si>
    <t>Соб.ост</t>
  </si>
  <si>
    <t>022</t>
  </si>
  <si>
    <t>Мероприятия в сфере образования</t>
  </si>
  <si>
    <t>Субсидии на проведение мероприятий по благоустройству</t>
  </si>
  <si>
    <t>018</t>
  </si>
  <si>
    <t>551 01 56</t>
  </si>
  <si>
    <t>Иные субсидии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</si>
  <si>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</si>
  <si>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</si>
  <si>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</si>
  <si>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</si>
  <si>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</si>
  <si>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</si>
  <si>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</si>
  <si>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Субсидии бюджетам МО на покрытие убытков, возникающих в результате государственного регулирования тарифов на тепловую энергию вырабатываемую децентрализованными источниками теплоснабжения</t>
  </si>
  <si>
    <t>551 01 03</t>
  </si>
  <si>
    <t>Создание условий для обеспечения поселений услугами торговли</t>
  </si>
  <si>
    <t>551 01 13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</si>
  <si>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</si>
  <si>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</si>
  <si>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</si>
  <si>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551 01 16</t>
  </si>
  <si>
    <t>903</t>
  </si>
  <si>
    <t>Бюджетные инвестиции за счет средств областного бюджета</t>
  </si>
  <si>
    <t>Досрочная целевая программа Архангельской области "Развитие образования и науки Архангельской области и НАО на 2009-2012 годы"</t>
  </si>
  <si>
    <t>522 14 00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</si>
  <si>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</si>
  <si>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</si>
  <si>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</si>
  <si>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</si>
  <si>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</si>
  <si>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</si>
  <si>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</si>
  <si>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Долгосрочная целевая программа Архангельской области "Обеспечение жильем молодых семей на 2009-2011 годы"</t>
  </si>
  <si>
    <t>522 32 00</t>
  </si>
  <si>
    <t>Ревизионная комиссия МО "Мезенский муниципальный район"</t>
  </si>
  <si>
    <t>530</t>
  </si>
  <si>
    <t>Субсидии на проведение мероприятий по дорожному хозяйству</t>
  </si>
  <si>
    <t>551 01 55</t>
  </si>
  <si>
    <t>Социальное обслуживание населения</t>
  </si>
  <si>
    <t>Долгосрочная целевая программа Архангельской области "Развитие агропромышленного комплекса Архангельской области на 2009 – 2011 годы"</t>
  </si>
  <si>
    <t>522 46 00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</si>
  <si>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– 2010 годах на срок до 8 лет</t>
  </si>
  <si>
    <t>522 46 10</t>
  </si>
  <si>
    <t xml:space="preserve">04 </t>
  </si>
  <si>
    <t>Ежемесячное денежное вознаграждение за классное руководство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</si>
  <si>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</si>
  <si>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</si>
  <si>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</si>
  <si>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Выполнение функций бюджетными учреждениями</t>
  </si>
  <si>
    <t>001</t>
  </si>
  <si>
    <t>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</si>
  <si>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551 02 13</t>
  </si>
  <si>
    <t>Возмещение убытков, возникающих в результате государственного регулирования тарифов на тепловую энергию, отпускаемую для населения на нужды теплоснабжения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</si>
  <si>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</si>
  <si>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государственного регулирования тарифов на холодную воду и водоотведение для нужд населения</t>
  </si>
  <si>
    <t>551 02 14</t>
  </si>
  <si>
    <t>551 02 15</t>
  </si>
  <si>
    <t>551 02 16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</si>
  <si>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</si>
  <si>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267 00 00</t>
  </si>
  <si>
    <t>Государственная поддержка отраслей сельского хозяйства</t>
  </si>
  <si>
    <t>267 05 00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</si>
  <si>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</si>
  <si>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267 05 01</t>
  </si>
  <si>
    <t>Субсидии на обеспечение жителей поселений услугами торговли в целях предупреждения чрезвычайных ситуаций</t>
  </si>
  <si>
    <t>551 01 53</t>
  </si>
  <si>
    <t>Модернизация региональных систем общего образования</t>
  </si>
  <si>
    <t>436 21 00</t>
  </si>
  <si>
    <t>Мероприятия в области образования</t>
  </si>
  <si>
    <t>436 00 00</t>
  </si>
  <si>
    <t>от 12 апреля 2012 года №194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</si>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</sst>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3" fontId="0" fillId="0" borderId="0" xfId="60" applyFont="1" applyAlignment="1">
      <alignment/>
    </xf>
    <xf numFmtId="183" fontId="0" fillId="0" borderId="36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43" fontId="5" fillId="0" borderId="0" xfId="60" applyFont="1" applyAlignment="1">
      <alignment/>
    </xf>
    <xf numFmtId="183" fontId="1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183" fontId="10" fillId="33" borderId="37" xfId="0" applyNumberFormat="1" applyFont="1" applyFill="1" applyBorder="1" applyAlignment="1">
      <alignment horizontal="right" vertical="center"/>
    </xf>
    <xf numFmtId="183" fontId="10" fillId="33" borderId="36" xfId="0" applyNumberFormat="1" applyFon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center" vertical="center"/>
    </xf>
    <xf numFmtId="183" fontId="0" fillId="0" borderId="36" xfId="60" applyNumberFormat="1" applyFont="1" applyFill="1" applyBorder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183" fontId="0" fillId="33" borderId="36" xfId="0" applyNumberForma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7" customWidth="1"/>
    <col min="2" max="2" width="5.125" style="69" customWidth="1"/>
    <col min="3" max="3" width="5.25390625" style="69" customWidth="1"/>
    <col min="4" max="4" width="16.375" style="27" customWidth="1"/>
    <col min="5" max="5" width="15.125" style="30" customWidth="1"/>
    <col min="6" max="6" width="16.00390625" style="30" customWidth="1"/>
    <col min="7" max="16384" width="9.125" style="30" customWidth="1"/>
  </cols>
  <sheetData>
    <row r="1" spans="4:6" ht="12.75">
      <c r="D1" s="84"/>
      <c r="F1" s="84" t="s">
        <v>354</v>
      </c>
    </row>
    <row r="2" spans="4:6" ht="12.75">
      <c r="D2" s="81"/>
      <c r="F2" s="81" t="s">
        <v>169</v>
      </c>
    </row>
    <row r="3" spans="4:6" ht="12.75">
      <c r="D3" s="81"/>
      <c r="F3" s="81" t="s">
        <v>170</v>
      </c>
    </row>
    <row r="4" spans="4:6" ht="12.75">
      <c r="D4" s="84"/>
      <c r="F4" s="84" t="s">
        <v>437</v>
      </c>
    </row>
    <row r="5" ht="12.75">
      <c r="F5" s="27"/>
    </row>
    <row r="6" spans="2:6" ht="12.75">
      <c r="B6" s="68"/>
      <c r="C6" s="68"/>
      <c r="D6" s="84"/>
      <c r="F6" s="84" t="s">
        <v>350</v>
      </c>
    </row>
    <row r="7" spans="2:6" ht="12.75">
      <c r="B7" s="68"/>
      <c r="C7" s="68"/>
      <c r="D7" s="81"/>
      <c r="F7" s="81" t="s">
        <v>169</v>
      </c>
    </row>
    <row r="8" spans="2:6" ht="12.75">
      <c r="B8" s="68"/>
      <c r="C8" s="68"/>
      <c r="D8" s="81"/>
      <c r="F8" s="81" t="s">
        <v>170</v>
      </c>
    </row>
    <row r="9" spans="2:6" ht="12.75">
      <c r="B9" s="68"/>
      <c r="C9" s="68"/>
      <c r="D9" s="84"/>
      <c r="F9" s="84" t="s">
        <v>355</v>
      </c>
    </row>
    <row r="10" spans="2:4" ht="12.75">
      <c r="B10" s="68"/>
      <c r="C10" s="68"/>
      <c r="D10" s="68"/>
    </row>
    <row r="11" spans="1:5" ht="38.25" customHeight="1">
      <c r="A11" s="132" t="s">
        <v>314</v>
      </c>
      <c r="B11" s="132"/>
      <c r="C11" s="132"/>
      <c r="D11" s="132"/>
      <c r="E11" s="133"/>
    </row>
    <row r="12" spans="4:6" ht="12.75">
      <c r="D12" s="81"/>
      <c r="F12" s="81" t="s">
        <v>361</v>
      </c>
    </row>
    <row r="13" spans="1:6" ht="38.25">
      <c r="A13" s="70" t="s">
        <v>38</v>
      </c>
      <c r="B13" s="71" t="s">
        <v>39</v>
      </c>
      <c r="C13" s="72" t="s">
        <v>40</v>
      </c>
      <c r="D13" s="109" t="s">
        <v>356</v>
      </c>
      <c r="E13" s="109" t="s">
        <v>359</v>
      </c>
      <c r="F13" s="109" t="s">
        <v>360</v>
      </c>
    </row>
    <row r="14" spans="1:6" ht="10.5" customHeight="1">
      <c r="A14" s="12">
        <v>1</v>
      </c>
      <c r="B14" s="32">
        <v>2</v>
      </c>
      <c r="C14" s="73">
        <v>3</v>
      </c>
      <c r="D14" s="31" t="s">
        <v>179</v>
      </c>
      <c r="E14" s="31" t="s">
        <v>357</v>
      </c>
      <c r="F14" s="31" t="s">
        <v>358</v>
      </c>
    </row>
    <row r="15" spans="1:6" ht="12.75">
      <c r="A15" s="74"/>
      <c r="B15" s="75"/>
      <c r="C15" s="76"/>
      <c r="D15" s="26"/>
      <c r="E15" s="26"/>
      <c r="F15" s="26"/>
    </row>
    <row r="16" spans="1:6" ht="12.75">
      <c r="A16" s="4" t="s">
        <v>91</v>
      </c>
      <c r="B16" s="18" t="s">
        <v>60</v>
      </c>
      <c r="C16" s="1"/>
      <c r="D16" s="119">
        <f>SUM(D17:D23)</f>
        <v>53529069.66</v>
      </c>
      <c r="E16" s="119">
        <f>SUM(E17:E23)</f>
        <v>214084</v>
      </c>
      <c r="F16" s="119">
        <f>SUM(F17:F23)</f>
        <v>53743153.66</v>
      </c>
    </row>
    <row r="17" spans="1:6" ht="25.5">
      <c r="A17" s="15" t="s">
        <v>180</v>
      </c>
      <c r="B17" s="1" t="s">
        <v>60</v>
      </c>
      <c r="C17" s="1" t="s">
        <v>56</v>
      </c>
      <c r="D17" s="121">
        <f>+ведомств!G202</f>
        <v>1784644</v>
      </c>
      <c r="E17" s="121">
        <f>+ведомств!H202</f>
        <v>0</v>
      </c>
      <c r="F17" s="121">
        <f>+ведомств!I202</f>
        <v>1784644</v>
      </c>
    </row>
    <row r="18" spans="1:6" ht="38.25">
      <c r="A18" s="2" t="s">
        <v>97</v>
      </c>
      <c r="B18" s="1" t="s">
        <v>60</v>
      </c>
      <c r="C18" s="1" t="s">
        <v>41</v>
      </c>
      <c r="D18" s="121">
        <f>+ведомств!G207</f>
        <v>972743</v>
      </c>
      <c r="E18" s="121">
        <f>+ведомств!H207</f>
        <v>0</v>
      </c>
      <c r="F18" s="121">
        <f>+ведомств!I207</f>
        <v>972743</v>
      </c>
    </row>
    <row r="19" spans="1:6" ht="38.25">
      <c r="A19" s="15" t="s">
        <v>11</v>
      </c>
      <c r="B19" s="1" t="s">
        <v>60</v>
      </c>
      <c r="C19" s="1" t="s">
        <v>55</v>
      </c>
      <c r="D19" s="121">
        <f>+ведомств!G214</f>
        <v>33656824</v>
      </c>
      <c r="E19" s="121">
        <f>+ведомств!H214</f>
        <v>530800</v>
      </c>
      <c r="F19" s="121">
        <f>+ведомств!I214</f>
        <v>34187624</v>
      </c>
    </row>
    <row r="20" spans="1:6" ht="12.75">
      <c r="A20" s="15" t="s">
        <v>336</v>
      </c>
      <c r="B20" s="1" t="s">
        <v>60</v>
      </c>
      <c r="C20" s="1" t="s">
        <v>58</v>
      </c>
      <c r="D20" s="121">
        <f>+ведомств!G232</f>
        <v>10600</v>
      </c>
      <c r="E20" s="121">
        <f>+ведомств!H232</f>
        <v>900</v>
      </c>
      <c r="F20" s="121">
        <f>+ведомств!I232</f>
        <v>11500</v>
      </c>
    </row>
    <row r="21" spans="1:6" ht="27" customHeight="1">
      <c r="A21" s="7" t="s">
        <v>98</v>
      </c>
      <c r="B21" s="1" t="s">
        <v>60</v>
      </c>
      <c r="C21" s="1" t="s">
        <v>17</v>
      </c>
      <c r="D21" s="121">
        <f>+ведомств!G237</f>
        <v>11800201</v>
      </c>
      <c r="E21" s="121">
        <f>+ведомств!H237</f>
        <v>-530800</v>
      </c>
      <c r="F21" s="121">
        <f>+ведомств!I237</f>
        <v>11269401</v>
      </c>
    </row>
    <row r="22" spans="1:6" ht="12.75">
      <c r="A22" s="2" t="s">
        <v>73</v>
      </c>
      <c r="B22" s="1" t="s">
        <v>60</v>
      </c>
      <c r="C22" s="1" t="s">
        <v>59</v>
      </c>
      <c r="D22" s="121">
        <f>+ведомств!G243</f>
        <v>200000</v>
      </c>
      <c r="E22" s="121">
        <f>+ведомств!H243</f>
        <v>0</v>
      </c>
      <c r="F22" s="121">
        <f>+ведомств!I243</f>
        <v>200000</v>
      </c>
    </row>
    <row r="23" spans="1:6" ht="12.75">
      <c r="A23" s="2" t="s">
        <v>12</v>
      </c>
      <c r="B23" s="1" t="s">
        <v>60</v>
      </c>
      <c r="C23" s="1" t="s">
        <v>191</v>
      </c>
      <c r="D23" s="121">
        <f>+ведомств!G248+ведомств!G19</f>
        <v>5104057.66</v>
      </c>
      <c r="E23" s="121">
        <f>+ведомств!H248+ведомств!H19</f>
        <v>213184</v>
      </c>
      <c r="F23" s="121">
        <f>+ведомств!I248+ведомств!I19</f>
        <v>5317241.66</v>
      </c>
    </row>
    <row r="24" spans="1:6" ht="12.75">
      <c r="A24" s="77"/>
      <c r="B24" s="49"/>
      <c r="C24" s="49"/>
      <c r="D24" s="121"/>
      <c r="E24" s="121"/>
      <c r="F24" s="121"/>
    </row>
    <row r="25" spans="1:6" ht="12.75">
      <c r="A25" s="6" t="s">
        <v>215</v>
      </c>
      <c r="B25" s="18" t="s">
        <v>56</v>
      </c>
      <c r="C25" s="1"/>
      <c r="D25" s="119">
        <f>+D26</f>
        <v>1195700</v>
      </c>
      <c r="E25" s="119">
        <f>+E26</f>
        <v>0</v>
      </c>
      <c r="F25" s="119">
        <f>+F26</f>
        <v>1195700</v>
      </c>
    </row>
    <row r="26" spans="1:6" ht="12.75">
      <c r="A26" s="5" t="s">
        <v>216</v>
      </c>
      <c r="B26" s="1" t="s">
        <v>56</v>
      </c>
      <c r="C26" s="1" t="s">
        <v>41</v>
      </c>
      <c r="D26" s="121">
        <f>+ведомств!G272</f>
        <v>1195700</v>
      </c>
      <c r="E26" s="121">
        <f>+ведомств!H272</f>
        <v>0</v>
      </c>
      <c r="F26" s="121">
        <f>+ведомств!I272</f>
        <v>1195700</v>
      </c>
    </row>
    <row r="27" spans="1:6" ht="12.75">
      <c r="A27" s="77"/>
      <c r="B27" s="49"/>
      <c r="C27" s="49"/>
      <c r="D27" s="121"/>
      <c r="E27" s="121"/>
      <c r="F27" s="121"/>
    </row>
    <row r="28" spans="1:6" ht="12.75" customHeight="1">
      <c r="A28" s="6" t="s">
        <v>83</v>
      </c>
      <c r="B28" s="18" t="s">
        <v>41</v>
      </c>
      <c r="C28" s="1"/>
      <c r="D28" s="119">
        <f>SUM(D29:D30)</f>
        <v>300000</v>
      </c>
      <c r="E28" s="119">
        <f>SUM(E29:E30)</f>
        <v>0</v>
      </c>
      <c r="F28" s="119">
        <f>SUM(F29:F30)</f>
        <v>300000</v>
      </c>
    </row>
    <row r="29" spans="1:6" ht="25.5" customHeight="1">
      <c r="A29" s="7" t="s">
        <v>181</v>
      </c>
      <c r="B29" s="1" t="s">
        <v>41</v>
      </c>
      <c r="C29" s="1" t="s">
        <v>53</v>
      </c>
      <c r="D29" s="121">
        <f>+ведомств!G278</f>
        <v>100000</v>
      </c>
      <c r="E29" s="121">
        <f>+ведомств!H278</f>
        <v>0</v>
      </c>
      <c r="F29" s="121">
        <f>+ведомств!I278</f>
        <v>100000</v>
      </c>
    </row>
    <row r="30" spans="1:6" ht="12.75">
      <c r="A30" s="16" t="s">
        <v>125</v>
      </c>
      <c r="B30" s="1" t="s">
        <v>41</v>
      </c>
      <c r="C30" s="1" t="s">
        <v>89</v>
      </c>
      <c r="D30" s="121">
        <f>+ведомств!G283</f>
        <v>200000</v>
      </c>
      <c r="E30" s="121">
        <f>+ведомств!H283</f>
        <v>0</v>
      </c>
      <c r="F30" s="121">
        <f>+ведомств!I283</f>
        <v>200000</v>
      </c>
    </row>
    <row r="31" spans="1:6" ht="12.75">
      <c r="A31" s="77"/>
      <c r="B31" s="49"/>
      <c r="C31" s="49"/>
      <c r="D31" s="121"/>
      <c r="E31" s="121"/>
      <c r="F31" s="121"/>
    </row>
    <row r="32" spans="1:6" ht="12.75">
      <c r="A32" s="4" t="s">
        <v>54</v>
      </c>
      <c r="B32" s="78" t="s">
        <v>55</v>
      </c>
      <c r="C32" s="3"/>
      <c r="D32" s="119">
        <f>SUM(D33:D36)</f>
        <v>14919095</v>
      </c>
      <c r="E32" s="119">
        <f>SUM(E33:E36)</f>
        <v>360090</v>
      </c>
      <c r="F32" s="119">
        <f>SUM(F33:F36)</f>
        <v>15279185</v>
      </c>
    </row>
    <row r="33" spans="1:6" ht="12.75">
      <c r="A33" s="2" t="s">
        <v>128</v>
      </c>
      <c r="B33" s="1" t="s">
        <v>55</v>
      </c>
      <c r="C33" s="1" t="s">
        <v>58</v>
      </c>
      <c r="D33" s="121">
        <f>+ведомств!G290+ведомств!G25</f>
        <v>315500</v>
      </c>
      <c r="E33" s="121">
        <f>+ведомств!H290+ведомств!H25</f>
        <v>3500</v>
      </c>
      <c r="F33" s="121">
        <f>+ведомств!I290+ведомств!I25</f>
        <v>319000</v>
      </c>
    </row>
    <row r="34" spans="1:6" ht="12.75">
      <c r="A34" s="2" t="s">
        <v>75</v>
      </c>
      <c r="B34" s="1" t="s">
        <v>55</v>
      </c>
      <c r="C34" s="1" t="s">
        <v>85</v>
      </c>
      <c r="D34" s="121">
        <f>+ведомств!G306</f>
        <v>1332400</v>
      </c>
      <c r="E34" s="121">
        <f>+ведомств!H306</f>
        <v>250000</v>
      </c>
      <c r="F34" s="121">
        <f>+ведомств!I306</f>
        <v>1582400</v>
      </c>
    </row>
    <row r="35" spans="1:6" ht="12.75">
      <c r="A35" s="2" t="s">
        <v>275</v>
      </c>
      <c r="B35" s="1" t="s">
        <v>55</v>
      </c>
      <c r="C35" s="1" t="s">
        <v>53</v>
      </c>
      <c r="D35" s="121">
        <f>+ведомств!G315</f>
        <v>12316095</v>
      </c>
      <c r="E35" s="121">
        <f>+ведомств!H315</f>
        <v>-1575500</v>
      </c>
      <c r="F35" s="121">
        <f>+ведомств!I315</f>
        <v>10740595</v>
      </c>
    </row>
    <row r="36" spans="1:6" ht="12.75">
      <c r="A36" s="2" t="s">
        <v>129</v>
      </c>
      <c r="B36" s="1" t="s">
        <v>55</v>
      </c>
      <c r="C36" s="1" t="s">
        <v>90</v>
      </c>
      <c r="D36" s="121">
        <f>+ведомств!G334+ведомств!G30</f>
        <v>955100</v>
      </c>
      <c r="E36" s="121">
        <f>+ведомств!H334+ведомств!H30</f>
        <v>1682090</v>
      </c>
      <c r="F36" s="121">
        <f>+ведомств!I334+ведомств!I30</f>
        <v>2637190</v>
      </c>
    </row>
    <row r="37" spans="1:6" ht="12.75">
      <c r="A37" s="77"/>
      <c r="B37" s="49"/>
      <c r="C37" s="49"/>
      <c r="D37" s="121"/>
      <c r="E37" s="121"/>
      <c r="F37" s="121"/>
    </row>
    <row r="38" spans="1:6" ht="12.75">
      <c r="A38" s="83" t="s">
        <v>186</v>
      </c>
      <c r="B38" s="78" t="s">
        <v>58</v>
      </c>
      <c r="C38" s="49"/>
      <c r="D38" s="119">
        <f>SUM(D39:D42)</f>
        <v>1768781</v>
      </c>
      <c r="E38" s="119">
        <f>SUM(E39:E42)</f>
        <v>17310933.240000002</v>
      </c>
      <c r="F38" s="119">
        <f>SUM(F39:F42)</f>
        <v>19079714.240000002</v>
      </c>
    </row>
    <row r="39" spans="1:6" ht="12.75">
      <c r="A39" s="77" t="s">
        <v>287</v>
      </c>
      <c r="B39" s="1" t="s">
        <v>58</v>
      </c>
      <c r="C39" s="1" t="s">
        <v>60</v>
      </c>
      <c r="D39" s="121">
        <f>+ведомств!G356</f>
        <v>100000</v>
      </c>
      <c r="E39" s="121">
        <f>+ведомств!H356</f>
        <v>0</v>
      </c>
      <c r="F39" s="121">
        <f>+ведомств!I356</f>
        <v>100000</v>
      </c>
    </row>
    <row r="40" spans="1:6" ht="12.75">
      <c r="A40" s="77" t="s">
        <v>187</v>
      </c>
      <c r="B40" s="1" t="s">
        <v>58</v>
      </c>
      <c r="C40" s="1" t="s">
        <v>56</v>
      </c>
      <c r="D40" s="121">
        <f>+ведомств!G361</f>
        <v>494281</v>
      </c>
      <c r="E40" s="121">
        <f>+ведомств!H361</f>
        <v>16310933.24</v>
      </c>
      <c r="F40" s="121">
        <f>+ведомств!I361</f>
        <v>16805214.240000002</v>
      </c>
    </row>
    <row r="41" spans="1:6" ht="12.75">
      <c r="A41" s="77" t="s">
        <v>213</v>
      </c>
      <c r="B41" s="1" t="s">
        <v>58</v>
      </c>
      <c r="C41" s="1" t="s">
        <v>41</v>
      </c>
      <c r="D41" s="121">
        <f>+ведомств!G385</f>
        <v>550000</v>
      </c>
      <c r="E41" s="121">
        <f>+ведомств!H385</f>
        <v>1000000</v>
      </c>
      <c r="F41" s="121">
        <f>+ведомств!I385</f>
        <v>1550000</v>
      </c>
    </row>
    <row r="42" spans="1:6" ht="12.75">
      <c r="A42" s="77" t="s">
        <v>333</v>
      </c>
      <c r="B42" s="1" t="s">
        <v>58</v>
      </c>
      <c r="C42" s="1" t="s">
        <v>58</v>
      </c>
      <c r="D42" s="121">
        <f>+ведомств!G394</f>
        <v>624500</v>
      </c>
      <c r="E42" s="121">
        <f>+ведомств!H394</f>
        <v>0</v>
      </c>
      <c r="F42" s="121">
        <f>+ведомств!I394</f>
        <v>624500</v>
      </c>
    </row>
    <row r="43" spans="1:6" ht="12.75">
      <c r="A43" s="77"/>
      <c r="B43" s="1"/>
      <c r="C43" s="1"/>
      <c r="D43" s="121"/>
      <c r="E43" s="121"/>
      <c r="F43" s="121"/>
    </row>
    <row r="44" spans="1:6" ht="12.75">
      <c r="A44" s="4" t="s">
        <v>78</v>
      </c>
      <c r="B44" s="19" t="s">
        <v>16</v>
      </c>
      <c r="C44" s="1"/>
      <c r="D44" s="119">
        <f>SUM(D45:D48)</f>
        <v>306018317.3</v>
      </c>
      <c r="E44" s="119">
        <f>SUM(E45:E48)</f>
        <v>10466410</v>
      </c>
      <c r="F44" s="119">
        <f>SUM(F45:F48)</f>
        <v>316484727.3</v>
      </c>
    </row>
    <row r="45" spans="1:6" ht="12.75">
      <c r="A45" s="79" t="s">
        <v>32</v>
      </c>
      <c r="B45" s="80" t="s">
        <v>16</v>
      </c>
      <c r="C45" s="80" t="s">
        <v>60</v>
      </c>
      <c r="D45" s="121">
        <f>+ведомств!G114</f>
        <v>25545869</v>
      </c>
      <c r="E45" s="121">
        <f>+ведомств!H114</f>
        <v>-1132390</v>
      </c>
      <c r="F45" s="121">
        <f>+ведомств!I114</f>
        <v>24413479</v>
      </c>
    </row>
    <row r="46" spans="1:6" ht="12.75">
      <c r="A46" s="2" t="s">
        <v>79</v>
      </c>
      <c r="B46" s="1" t="s">
        <v>16</v>
      </c>
      <c r="C46" s="1" t="s">
        <v>56</v>
      </c>
      <c r="D46" s="121">
        <f>+ведомств!G123+ведомств!G36+ведомств!G401</f>
        <v>267210061.3</v>
      </c>
      <c r="E46" s="121">
        <f>+ведомств!H123+ведомств!H36+ведомств!H401</f>
        <v>11598800</v>
      </c>
      <c r="F46" s="121">
        <f>+ведомств!I123+ведомств!I36+ведомств!I401</f>
        <v>278808861.3</v>
      </c>
    </row>
    <row r="47" spans="1:6" ht="12.75">
      <c r="A47" s="2" t="s">
        <v>104</v>
      </c>
      <c r="B47" s="1" t="s">
        <v>16</v>
      </c>
      <c r="C47" s="1" t="s">
        <v>16</v>
      </c>
      <c r="D47" s="121">
        <f>+ведомств!G46+ведомств!G155</f>
        <v>4510077</v>
      </c>
      <c r="E47" s="121">
        <f>+ведомств!H46+ведомств!H155</f>
        <v>0</v>
      </c>
      <c r="F47" s="121">
        <f>+ведомств!I46+ведомств!I155</f>
        <v>4510077</v>
      </c>
    </row>
    <row r="48" spans="1:6" ht="12.75">
      <c r="A48" s="2" t="s">
        <v>110</v>
      </c>
      <c r="B48" s="1" t="s">
        <v>16</v>
      </c>
      <c r="C48" s="1" t="s">
        <v>53</v>
      </c>
      <c r="D48" s="121">
        <f>+ведомств!G172</f>
        <v>8752310</v>
      </c>
      <c r="E48" s="121">
        <f>+ведомств!H172</f>
        <v>0</v>
      </c>
      <c r="F48" s="121">
        <f>+ведомств!I172</f>
        <v>8752310</v>
      </c>
    </row>
    <row r="49" spans="1:6" ht="12.75">
      <c r="A49" s="77"/>
      <c r="B49" s="49"/>
      <c r="C49" s="49"/>
      <c r="D49" s="121"/>
      <c r="E49" s="121"/>
      <c r="F49" s="121"/>
    </row>
    <row r="50" spans="1:6" ht="13.5" customHeight="1">
      <c r="A50" s="4" t="s">
        <v>210</v>
      </c>
      <c r="B50" s="19" t="s">
        <v>85</v>
      </c>
      <c r="C50" s="1"/>
      <c r="D50" s="119">
        <f>SUM(D51:D52)</f>
        <v>19785062</v>
      </c>
      <c r="E50" s="119">
        <f>SUM(E51:E52)</f>
        <v>177395</v>
      </c>
      <c r="F50" s="119">
        <f>SUM(F51:F52)</f>
        <v>19962457</v>
      </c>
    </row>
    <row r="51" spans="1:6" ht="12.75">
      <c r="A51" s="2" t="s">
        <v>86</v>
      </c>
      <c r="B51" s="1" t="s">
        <v>85</v>
      </c>
      <c r="C51" s="1" t="s">
        <v>60</v>
      </c>
      <c r="D51" s="121">
        <f>+ведомств!G52+ведомств!G413</f>
        <v>15858265</v>
      </c>
      <c r="E51" s="121">
        <f>+ведомств!H52+ведомств!H413</f>
        <v>169395</v>
      </c>
      <c r="F51" s="121">
        <f>+ведомств!I52+ведомств!I413</f>
        <v>16027660</v>
      </c>
    </row>
    <row r="52" spans="1:6" ht="12.75">
      <c r="A52" s="2" t="s">
        <v>219</v>
      </c>
      <c r="B52" s="1" t="s">
        <v>85</v>
      </c>
      <c r="C52" s="1" t="s">
        <v>55</v>
      </c>
      <c r="D52" s="121">
        <f>+ведомств!G71</f>
        <v>3926797</v>
      </c>
      <c r="E52" s="121">
        <f>+ведомств!H71</f>
        <v>8000</v>
      </c>
      <c r="F52" s="121">
        <f>+ведомств!I71</f>
        <v>3934797</v>
      </c>
    </row>
    <row r="53" spans="1:6" ht="12.75">
      <c r="A53" s="77"/>
      <c r="B53" s="49"/>
      <c r="C53" s="49"/>
      <c r="D53" s="121"/>
      <c r="E53" s="121"/>
      <c r="F53" s="121"/>
    </row>
    <row r="54" spans="1:6" ht="12.75">
      <c r="A54" s="23" t="s">
        <v>212</v>
      </c>
      <c r="B54" s="19" t="s">
        <v>53</v>
      </c>
      <c r="C54" s="1"/>
      <c r="D54" s="119">
        <f>SUM(D55:D55)</f>
        <v>100000</v>
      </c>
      <c r="E54" s="119">
        <f>SUM(E55:E55)</f>
        <v>577000</v>
      </c>
      <c r="F54" s="119">
        <f>SUM(F55:F55)</f>
        <v>677000</v>
      </c>
    </row>
    <row r="55" spans="1:6" ht="12.75">
      <c r="A55" s="2" t="s">
        <v>203</v>
      </c>
      <c r="B55" s="1" t="s">
        <v>53</v>
      </c>
      <c r="C55" s="1" t="s">
        <v>53</v>
      </c>
      <c r="D55" s="121">
        <f>+ведомств!G420</f>
        <v>100000</v>
      </c>
      <c r="E55" s="121">
        <f>+ведомств!H420</f>
        <v>577000</v>
      </c>
      <c r="F55" s="121">
        <f>+ведомств!I420</f>
        <v>677000</v>
      </c>
    </row>
    <row r="56" spans="1:6" ht="12.75">
      <c r="A56" s="77"/>
      <c r="B56" s="49"/>
      <c r="C56" s="49"/>
      <c r="D56" s="121"/>
      <c r="E56" s="121"/>
      <c r="F56" s="121"/>
    </row>
    <row r="57" spans="1:6" ht="12.75">
      <c r="A57" s="4" t="s">
        <v>22</v>
      </c>
      <c r="B57" s="19" t="s">
        <v>89</v>
      </c>
      <c r="C57" s="1"/>
      <c r="D57" s="119">
        <f>SUM(D58:D62)</f>
        <v>15133350</v>
      </c>
      <c r="E57" s="119">
        <f>SUM(E58:E62)</f>
        <v>0</v>
      </c>
      <c r="F57" s="119">
        <f>SUM(F58:F62)</f>
        <v>15133350</v>
      </c>
    </row>
    <row r="58" spans="1:6" ht="12.75">
      <c r="A58" s="2" t="s">
        <v>23</v>
      </c>
      <c r="B58" s="1" t="s">
        <v>89</v>
      </c>
      <c r="C58" s="1" t="s">
        <v>60</v>
      </c>
      <c r="D58" s="121">
        <f>+ведомств!G427</f>
        <v>2519202</v>
      </c>
      <c r="E58" s="121">
        <f>+ведомств!H427</f>
        <v>0</v>
      </c>
      <c r="F58" s="121">
        <f>+ведомств!I427</f>
        <v>2519202</v>
      </c>
    </row>
    <row r="59" spans="1:6" ht="12.75">
      <c r="A59" s="2" t="s">
        <v>405</v>
      </c>
      <c r="B59" s="1" t="s">
        <v>89</v>
      </c>
      <c r="C59" s="1" t="s">
        <v>56</v>
      </c>
      <c r="D59" s="121">
        <f>+ведомств!G432</f>
        <v>225490</v>
      </c>
      <c r="E59" s="121">
        <f>+ведомств!H432</f>
        <v>0</v>
      </c>
      <c r="F59" s="121">
        <f>+ведомств!I432</f>
        <v>225490</v>
      </c>
    </row>
    <row r="60" spans="1:6" ht="12.75">
      <c r="A60" s="2" t="s">
        <v>27</v>
      </c>
      <c r="B60" s="1" t="s">
        <v>89</v>
      </c>
      <c r="C60" s="1" t="s">
        <v>41</v>
      </c>
      <c r="D60" s="121">
        <f>+ведомств!G77+ведомств!G437</f>
        <v>5542658</v>
      </c>
      <c r="E60" s="121">
        <f>+ведомств!H77+ведомств!H437</f>
        <v>0</v>
      </c>
      <c r="F60" s="121">
        <f>+ведомств!I77+ведомств!I437</f>
        <v>5542658</v>
      </c>
    </row>
    <row r="61" spans="1:6" ht="12.75">
      <c r="A61" s="7" t="s">
        <v>65</v>
      </c>
      <c r="B61" s="1" t="s">
        <v>89</v>
      </c>
      <c r="C61" s="1" t="s">
        <v>55</v>
      </c>
      <c r="D61" s="121">
        <f>+ведомств!G181+ведомств!G453</f>
        <v>4089000</v>
      </c>
      <c r="E61" s="121">
        <f>+ведомств!H181+ведомств!H453</f>
        <v>0</v>
      </c>
      <c r="F61" s="121">
        <f>+ведомств!I181+ведомств!I453</f>
        <v>4089000</v>
      </c>
    </row>
    <row r="62" spans="1:6" ht="12.75">
      <c r="A62" s="7" t="s">
        <v>274</v>
      </c>
      <c r="B62" s="1" t="s">
        <v>89</v>
      </c>
      <c r="C62" s="1" t="s">
        <v>17</v>
      </c>
      <c r="D62" s="121">
        <f>+ведомств!G191+ведомств!G463</f>
        <v>2757000</v>
      </c>
      <c r="E62" s="121">
        <f>+ведомств!H191+ведомств!H463</f>
        <v>0</v>
      </c>
      <c r="F62" s="121">
        <f>+ведомств!I191+ведомств!I463</f>
        <v>2757000</v>
      </c>
    </row>
    <row r="63" spans="1:6" ht="12.75">
      <c r="A63" s="77"/>
      <c r="B63" s="49"/>
      <c r="C63" s="49"/>
      <c r="D63" s="121"/>
      <c r="E63" s="121"/>
      <c r="F63" s="121"/>
    </row>
    <row r="64" spans="1:6" ht="12.75">
      <c r="A64" s="4" t="s">
        <v>18</v>
      </c>
      <c r="B64" s="19" t="s">
        <v>59</v>
      </c>
      <c r="C64" s="1"/>
      <c r="D64" s="119">
        <f>SUM(D65:D66)</f>
        <v>800000</v>
      </c>
      <c r="E64" s="119">
        <f>SUM(E65:E66)</f>
        <v>0</v>
      </c>
      <c r="F64" s="119">
        <f>SUM(F65:F66)</f>
        <v>800000</v>
      </c>
    </row>
    <row r="65" spans="1:6" ht="12.75">
      <c r="A65" s="7" t="s">
        <v>195</v>
      </c>
      <c r="B65" s="1" t="s">
        <v>59</v>
      </c>
      <c r="C65" s="1" t="s">
        <v>60</v>
      </c>
      <c r="D65" s="121">
        <f>+ведомств!G93</f>
        <v>600000</v>
      </c>
      <c r="E65" s="121">
        <f>+ведомств!H93</f>
        <v>0</v>
      </c>
      <c r="F65" s="121">
        <f>+ведомств!I93</f>
        <v>600000</v>
      </c>
    </row>
    <row r="66" spans="1:6" ht="12.75">
      <c r="A66" s="82" t="s">
        <v>320</v>
      </c>
      <c r="B66" s="47" t="s">
        <v>59</v>
      </c>
      <c r="C66" s="47" t="s">
        <v>56</v>
      </c>
      <c r="D66" s="130">
        <f>+ведомств!G101</f>
        <v>200000</v>
      </c>
      <c r="E66" s="130">
        <f>+ведомств!H101</f>
        <v>0</v>
      </c>
      <c r="F66" s="130">
        <f>+ведомств!I101</f>
        <v>200000</v>
      </c>
    </row>
    <row r="67" spans="1:6" ht="12.75">
      <c r="A67" s="82"/>
      <c r="B67" s="47"/>
      <c r="C67" s="47"/>
      <c r="D67" s="130"/>
      <c r="E67" s="130"/>
      <c r="F67" s="130"/>
    </row>
    <row r="68" spans="1:6" ht="12.75">
      <c r="A68" s="4" t="s">
        <v>239</v>
      </c>
      <c r="B68" s="19" t="s">
        <v>90</v>
      </c>
      <c r="C68" s="1"/>
      <c r="D68" s="119">
        <f>SUM(D69)</f>
        <v>305306</v>
      </c>
      <c r="E68" s="119">
        <f>SUM(E69)</f>
        <v>0</v>
      </c>
      <c r="F68" s="119">
        <f>SUM(F69)</f>
        <v>305306</v>
      </c>
    </row>
    <row r="69" spans="1:6" ht="12.75">
      <c r="A69" s="82" t="s">
        <v>240</v>
      </c>
      <c r="B69" s="47" t="s">
        <v>90</v>
      </c>
      <c r="C69" s="47" t="s">
        <v>60</v>
      </c>
      <c r="D69" s="130">
        <f>+ведомств!G107</f>
        <v>305306</v>
      </c>
      <c r="E69" s="130">
        <f>+ведомств!H107</f>
        <v>0</v>
      </c>
      <c r="F69" s="130">
        <f>+ведомств!I107</f>
        <v>305306</v>
      </c>
    </row>
    <row r="70" spans="1:6" ht="12.75">
      <c r="A70" s="82"/>
      <c r="B70" s="47"/>
      <c r="C70" s="47"/>
      <c r="D70" s="130"/>
      <c r="E70" s="130"/>
      <c r="F70" s="130"/>
    </row>
    <row r="71" spans="1:6" ht="12.75">
      <c r="A71" s="4" t="s">
        <v>70</v>
      </c>
      <c r="B71" s="19" t="s">
        <v>191</v>
      </c>
      <c r="C71" s="1"/>
      <c r="D71" s="119">
        <f>SUM(D72)</f>
        <v>400000</v>
      </c>
      <c r="E71" s="119">
        <f>SUM(E72)</f>
        <v>0</v>
      </c>
      <c r="F71" s="119">
        <f>SUM(F72)</f>
        <v>400000</v>
      </c>
    </row>
    <row r="72" spans="1:6" ht="25.5">
      <c r="A72" s="82" t="s">
        <v>192</v>
      </c>
      <c r="B72" s="47" t="s">
        <v>191</v>
      </c>
      <c r="C72" s="47" t="s">
        <v>60</v>
      </c>
      <c r="D72" s="130">
        <f>+ведомств!G470</f>
        <v>400000</v>
      </c>
      <c r="E72" s="130">
        <f>+ведомств!H470</f>
        <v>0</v>
      </c>
      <c r="F72" s="130">
        <f>+ведомств!I470</f>
        <v>400000</v>
      </c>
    </row>
    <row r="73" spans="1:6" ht="12.75">
      <c r="A73" s="82"/>
      <c r="B73" s="47"/>
      <c r="C73" s="47"/>
      <c r="D73" s="130"/>
      <c r="E73" s="130"/>
      <c r="F73" s="130"/>
    </row>
    <row r="74" spans="1:6" ht="38.25">
      <c r="A74" s="4" t="s">
        <v>196</v>
      </c>
      <c r="B74" s="19" t="s">
        <v>87</v>
      </c>
      <c r="C74" s="1"/>
      <c r="D74" s="119">
        <f>SUM(D75:D76)</f>
        <v>42494620</v>
      </c>
      <c r="E74" s="119">
        <f>SUM(E75:E76)</f>
        <v>0</v>
      </c>
      <c r="F74" s="119">
        <f>SUM(F75:F76)</f>
        <v>42494620</v>
      </c>
    </row>
    <row r="75" spans="1:6" ht="25.5">
      <c r="A75" s="82" t="s">
        <v>197</v>
      </c>
      <c r="B75" s="47" t="s">
        <v>87</v>
      </c>
      <c r="C75" s="47" t="s">
        <v>60</v>
      </c>
      <c r="D75" s="130">
        <f>+ведомств!G476</f>
        <v>3726700</v>
      </c>
      <c r="E75" s="130">
        <f>+ведомств!H476</f>
        <v>0</v>
      </c>
      <c r="F75" s="130">
        <f>+ведомств!I476</f>
        <v>3726700</v>
      </c>
    </row>
    <row r="76" spans="1:6" ht="12.75">
      <c r="A76" s="82" t="s">
        <v>290</v>
      </c>
      <c r="B76" s="47" t="s">
        <v>87</v>
      </c>
      <c r="C76" s="47" t="s">
        <v>41</v>
      </c>
      <c r="D76" s="130">
        <f>+ведомств!G486</f>
        <v>38767920</v>
      </c>
      <c r="E76" s="130">
        <f>+ведомств!H486</f>
        <v>0</v>
      </c>
      <c r="F76" s="130">
        <f>+ведомств!I486</f>
        <v>38767920</v>
      </c>
    </row>
    <row r="77" spans="1:6" ht="12.75">
      <c r="A77" s="46"/>
      <c r="B77" s="47"/>
      <c r="C77" s="47"/>
      <c r="D77" s="130"/>
      <c r="E77" s="130"/>
      <c r="F77" s="130"/>
    </row>
    <row r="78" spans="1:6" ht="15">
      <c r="A78" s="91" t="s">
        <v>182</v>
      </c>
      <c r="B78" s="92"/>
      <c r="C78" s="93"/>
      <c r="D78" s="123">
        <f>+D16+D25+D28+D32+D38+D44+D50+D54+D57+D64+D68+D71+D74</f>
        <v>456749300.96000004</v>
      </c>
      <c r="E78" s="123">
        <f>+E16+E25+E28+E32+E38+E44+E50+E54+E57+E64+E68+E71+E74</f>
        <v>29105912.240000002</v>
      </c>
      <c r="F78" s="123">
        <f>+F16+F25+F28+F32+F38+F44+F50+F54+F57+F64+F68+F71+F74</f>
        <v>485855213.20000005</v>
      </c>
    </row>
  </sheetData>
  <sheetProtection/>
  <mergeCells count="1">
    <mergeCell ref="A11:E11"/>
  </mergeCells>
  <printOptions/>
  <pageMargins left="0.5905511811023623" right="0.3937007874015748" top="0.5905511811023623" bottom="0.5905511811023623" header="0.5118110236220472" footer="0.3937007874015748"/>
  <pageSetup fitToHeight="2" fitToWidth="1" horizontalDpi="600" verticalDpi="600" orientation="portrait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0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6.25390625" style="30" customWidth="1"/>
    <col min="7" max="7" width="17.375" style="27" customWidth="1"/>
    <col min="8" max="8" width="17.875" style="0" bestFit="1" customWidth="1"/>
    <col min="9" max="9" width="17.875" style="0" customWidth="1"/>
    <col min="10" max="10" width="16.00390625" style="0" customWidth="1"/>
    <col min="11" max="11" width="15.00390625" style="0" bestFit="1" customWidth="1"/>
  </cols>
  <sheetData>
    <row r="1" spans="7:9" ht="12.75">
      <c r="G1" s="84"/>
      <c r="I1" s="84" t="s">
        <v>362</v>
      </c>
    </row>
    <row r="2" spans="7:9" ht="12.75">
      <c r="G2" s="81"/>
      <c r="I2" s="81" t="s">
        <v>169</v>
      </c>
    </row>
    <row r="3" spans="7:9" ht="12.75">
      <c r="G3" s="81"/>
      <c r="I3" s="81" t="s">
        <v>170</v>
      </c>
    </row>
    <row r="4" spans="7:9" ht="12.75">
      <c r="G4" s="84"/>
      <c r="I4" s="84" t="s">
        <v>437</v>
      </c>
    </row>
    <row r="5" ht="12.75">
      <c r="I5" s="27"/>
    </row>
    <row r="6" spans="7:9" ht="12.75">
      <c r="G6" s="84"/>
      <c r="I6" s="84" t="s">
        <v>251</v>
      </c>
    </row>
    <row r="7" spans="7:9" ht="12.75">
      <c r="G7" s="81"/>
      <c r="I7" s="81" t="s">
        <v>169</v>
      </c>
    </row>
    <row r="8" spans="7:9" ht="12.75">
      <c r="G8" s="81"/>
      <c r="I8" s="81" t="s">
        <v>170</v>
      </c>
    </row>
    <row r="9" spans="7:9" ht="12.75">
      <c r="G9" s="84"/>
      <c r="I9" s="84" t="s">
        <v>363</v>
      </c>
    </row>
    <row r="10" ht="11.25" customHeight="1"/>
    <row r="11" spans="1:7" ht="16.5" customHeight="1">
      <c r="A11" s="134" t="s">
        <v>297</v>
      </c>
      <c r="B11" s="134"/>
      <c r="C11" s="134"/>
      <c r="D11" s="134"/>
      <c r="E11" s="134"/>
      <c r="F11" s="134"/>
      <c r="G11" s="134"/>
    </row>
    <row r="12" spans="1:7" ht="16.5" customHeight="1">
      <c r="A12" s="105"/>
      <c r="B12" s="104"/>
      <c r="C12" s="104"/>
      <c r="D12" s="104"/>
      <c r="E12" s="104"/>
      <c r="F12" s="104"/>
      <c r="G12" s="104"/>
    </row>
    <row r="13" ht="12.75">
      <c r="I13" s="113" t="s">
        <v>361</v>
      </c>
    </row>
    <row r="14" spans="1:11" ht="38.25">
      <c r="A14" s="9" t="s">
        <v>38</v>
      </c>
      <c r="B14" s="50" t="s">
        <v>164</v>
      </c>
      <c r="C14" s="10" t="s">
        <v>39</v>
      </c>
      <c r="D14" s="10" t="s">
        <v>40</v>
      </c>
      <c r="E14" s="10" t="s">
        <v>37</v>
      </c>
      <c r="F14" s="11" t="s">
        <v>190</v>
      </c>
      <c r="G14" s="109" t="s">
        <v>356</v>
      </c>
      <c r="H14" s="109" t="s">
        <v>359</v>
      </c>
      <c r="I14" s="109" t="s">
        <v>360</v>
      </c>
      <c r="J14" s="114" t="s">
        <v>366</v>
      </c>
      <c r="K14" s="114"/>
    </row>
    <row r="15" spans="1:9" ht="12.75">
      <c r="A15" s="12">
        <v>1</v>
      </c>
      <c r="B15" s="32">
        <v>2</v>
      </c>
      <c r="C15" s="32">
        <v>3</v>
      </c>
      <c r="D15" s="32">
        <v>4</v>
      </c>
      <c r="E15" s="32">
        <v>5</v>
      </c>
      <c r="F15" s="31" t="s">
        <v>137</v>
      </c>
      <c r="G15" s="31" t="s">
        <v>165</v>
      </c>
      <c r="H15" s="31" t="s">
        <v>364</v>
      </c>
      <c r="I15" s="31" t="s">
        <v>89</v>
      </c>
    </row>
    <row r="16" spans="1:9" ht="12.75">
      <c r="A16" s="24"/>
      <c r="B16" s="51"/>
      <c r="C16" s="25"/>
      <c r="D16" s="25"/>
      <c r="E16" s="25"/>
      <c r="F16" s="25"/>
      <c r="G16" s="26"/>
      <c r="H16" s="26"/>
      <c r="I16" s="26"/>
    </row>
    <row r="17" spans="1:9" ht="27" customHeight="1">
      <c r="A17" s="63" t="s">
        <v>252</v>
      </c>
      <c r="B17" s="60" t="s">
        <v>168</v>
      </c>
      <c r="C17" s="58"/>
      <c r="D17" s="58"/>
      <c r="E17" s="58"/>
      <c r="F17" s="57"/>
      <c r="G17" s="126">
        <f>SUM(G35+G51+G92+G76+G106+G24+G18)</f>
        <v>26802935</v>
      </c>
      <c r="H17" s="126">
        <f>SUM(H35+H51+H92+H76+H106+H24+H18)</f>
        <v>212395</v>
      </c>
      <c r="I17" s="126">
        <f aca="true" t="shared" si="0" ref="I17:I22">SUM(G17:H17)</f>
        <v>27015330</v>
      </c>
    </row>
    <row r="18" spans="1:9" ht="15.75">
      <c r="A18" s="34" t="s">
        <v>91</v>
      </c>
      <c r="B18" s="41" t="s">
        <v>168</v>
      </c>
      <c r="C18" s="41" t="s">
        <v>60</v>
      </c>
      <c r="D18" s="42"/>
      <c r="E18" s="42"/>
      <c r="F18" s="43"/>
      <c r="G18" s="118">
        <f aca="true" t="shared" si="1" ref="G18:H21">+G19</f>
        <v>100000</v>
      </c>
      <c r="H18" s="118">
        <f t="shared" si="1"/>
        <v>0</v>
      </c>
      <c r="I18" s="118">
        <f t="shared" si="0"/>
        <v>100000</v>
      </c>
    </row>
    <row r="19" spans="1:9" ht="12.75">
      <c r="A19" s="4" t="s">
        <v>12</v>
      </c>
      <c r="B19" s="18" t="s">
        <v>168</v>
      </c>
      <c r="C19" s="19" t="s">
        <v>60</v>
      </c>
      <c r="D19" s="19" t="s">
        <v>191</v>
      </c>
      <c r="E19" s="1"/>
      <c r="F19" s="17"/>
      <c r="G19" s="119">
        <f t="shared" si="1"/>
        <v>100000</v>
      </c>
      <c r="H19" s="119">
        <f t="shared" si="1"/>
        <v>0</v>
      </c>
      <c r="I19" s="119">
        <f t="shared" si="0"/>
        <v>100000</v>
      </c>
    </row>
    <row r="20" spans="1:9" ht="12.75">
      <c r="A20" s="2" t="s">
        <v>149</v>
      </c>
      <c r="B20" s="88" t="s">
        <v>168</v>
      </c>
      <c r="C20" s="1" t="s">
        <v>60</v>
      </c>
      <c r="D20" s="1" t="s">
        <v>191</v>
      </c>
      <c r="E20" s="1" t="s">
        <v>150</v>
      </c>
      <c r="F20" s="17"/>
      <c r="G20" s="120">
        <f t="shared" si="1"/>
        <v>100000</v>
      </c>
      <c r="H20" s="120">
        <f t="shared" si="1"/>
        <v>0</v>
      </c>
      <c r="I20" s="120">
        <f t="shared" si="0"/>
        <v>100000</v>
      </c>
    </row>
    <row r="21" spans="1:9" ht="38.25">
      <c r="A21" s="15" t="s">
        <v>300</v>
      </c>
      <c r="B21" s="88" t="s">
        <v>168</v>
      </c>
      <c r="C21" s="1" t="s">
        <v>60</v>
      </c>
      <c r="D21" s="1" t="s">
        <v>191</v>
      </c>
      <c r="E21" s="1" t="s">
        <v>299</v>
      </c>
      <c r="F21" s="17"/>
      <c r="G21" s="120">
        <f t="shared" si="1"/>
        <v>100000</v>
      </c>
      <c r="H21" s="120">
        <f t="shared" si="1"/>
        <v>0</v>
      </c>
      <c r="I21" s="120">
        <f t="shared" si="0"/>
        <v>100000</v>
      </c>
    </row>
    <row r="22" spans="1:9" ht="12.75" customHeight="1">
      <c r="A22" s="15" t="s">
        <v>136</v>
      </c>
      <c r="B22" s="88" t="s">
        <v>168</v>
      </c>
      <c r="C22" s="1" t="s">
        <v>60</v>
      </c>
      <c r="D22" s="1" t="s">
        <v>191</v>
      </c>
      <c r="E22" s="1" t="s">
        <v>299</v>
      </c>
      <c r="F22" s="17" t="s">
        <v>135</v>
      </c>
      <c r="G22" s="120">
        <v>100000</v>
      </c>
      <c r="H22" s="120"/>
      <c r="I22" s="120">
        <f t="shared" si="0"/>
        <v>100000</v>
      </c>
    </row>
    <row r="23" spans="1:9" ht="12.75" customHeight="1">
      <c r="A23" s="2"/>
      <c r="B23" s="88"/>
      <c r="C23" s="1"/>
      <c r="D23" s="1"/>
      <c r="E23" s="1"/>
      <c r="F23" s="17"/>
      <c r="G23" s="120"/>
      <c r="H23" s="120"/>
      <c r="I23" s="120"/>
    </row>
    <row r="24" spans="1:9" ht="15.75">
      <c r="A24" s="34" t="s">
        <v>54</v>
      </c>
      <c r="B24" s="41" t="s">
        <v>168</v>
      </c>
      <c r="C24" s="41" t="s">
        <v>55</v>
      </c>
      <c r="D24" s="42"/>
      <c r="E24" s="42"/>
      <c r="F24" s="43"/>
      <c r="G24" s="118">
        <f>+G25+G30</f>
        <v>75000</v>
      </c>
      <c r="H24" s="118">
        <f>+H25+H30</f>
        <v>0</v>
      </c>
      <c r="I24" s="118">
        <f>SUM(G24:H24)</f>
        <v>75000</v>
      </c>
    </row>
    <row r="25" spans="1:9" ht="12.75">
      <c r="A25" s="4" t="s">
        <v>128</v>
      </c>
      <c r="B25" s="18" t="s">
        <v>168</v>
      </c>
      <c r="C25" s="19" t="s">
        <v>55</v>
      </c>
      <c r="D25" s="19" t="s">
        <v>58</v>
      </c>
      <c r="E25" s="1"/>
      <c r="F25" s="17"/>
      <c r="G25" s="119">
        <f>+G26</f>
        <v>25000</v>
      </c>
      <c r="H25" s="119">
        <f>+H26</f>
        <v>0</v>
      </c>
      <c r="I25" s="119">
        <f>SUM(G25:H25)</f>
        <v>25000</v>
      </c>
    </row>
    <row r="26" spans="1:9" ht="12.75">
      <c r="A26" s="2" t="s">
        <v>6</v>
      </c>
      <c r="B26" s="88" t="s">
        <v>168</v>
      </c>
      <c r="C26" s="1" t="s">
        <v>55</v>
      </c>
      <c r="D26" s="1" t="s">
        <v>58</v>
      </c>
      <c r="E26" s="1" t="s">
        <v>7</v>
      </c>
      <c r="F26" s="17"/>
      <c r="G26" s="120">
        <f>+G27</f>
        <v>25000</v>
      </c>
      <c r="H26" s="120">
        <f>+H27</f>
        <v>0</v>
      </c>
      <c r="I26" s="120">
        <f>SUM(G26:H26)</f>
        <v>25000</v>
      </c>
    </row>
    <row r="27" spans="1:9" ht="12.75" customHeight="1">
      <c r="A27" s="2" t="s">
        <v>8</v>
      </c>
      <c r="B27" s="88" t="s">
        <v>168</v>
      </c>
      <c r="C27" s="1" t="s">
        <v>55</v>
      </c>
      <c r="D27" s="1" t="s">
        <v>58</v>
      </c>
      <c r="E27" s="1" t="s">
        <v>9</v>
      </c>
      <c r="F27" s="17"/>
      <c r="G27" s="120">
        <f>SUM(G28:G28)</f>
        <v>25000</v>
      </c>
      <c r="H27" s="120">
        <f>SUM(H28:H28)</f>
        <v>0</v>
      </c>
      <c r="I27" s="120">
        <f>SUM(G27:H27)</f>
        <v>25000</v>
      </c>
    </row>
    <row r="28" spans="1:9" ht="12.75" customHeight="1">
      <c r="A28" s="2" t="s">
        <v>263</v>
      </c>
      <c r="B28" s="88" t="s">
        <v>168</v>
      </c>
      <c r="C28" s="1" t="s">
        <v>55</v>
      </c>
      <c r="D28" s="1" t="s">
        <v>58</v>
      </c>
      <c r="E28" s="1" t="s">
        <v>9</v>
      </c>
      <c r="F28" s="17" t="s">
        <v>262</v>
      </c>
      <c r="G28" s="120">
        <v>25000</v>
      </c>
      <c r="H28" s="120"/>
      <c r="I28" s="120">
        <f>SUM(G28:H28)</f>
        <v>25000</v>
      </c>
    </row>
    <row r="29" spans="1:9" ht="12.75" customHeight="1">
      <c r="A29" s="2"/>
      <c r="B29" s="88"/>
      <c r="C29" s="1"/>
      <c r="D29" s="1"/>
      <c r="E29" s="1"/>
      <c r="F29" s="17"/>
      <c r="G29" s="120"/>
      <c r="H29" s="120"/>
      <c r="I29" s="120"/>
    </row>
    <row r="30" spans="1:9" ht="12.75">
      <c r="A30" s="4" t="s">
        <v>129</v>
      </c>
      <c r="B30" s="18" t="s">
        <v>168</v>
      </c>
      <c r="C30" s="19" t="s">
        <v>55</v>
      </c>
      <c r="D30" s="19" t="s">
        <v>90</v>
      </c>
      <c r="E30" s="1"/>
      <c r="F30" s="17"/>
      <c r="G30" s="119">
        <f aca="true" t="shared" si="2" ref="G30:H32">+G31</f>
        <v>50000</v>
      </c>
      <c r="H30" s="119">
        <f t="shared" si="2"/>
        <v>0</v>
      </c>
      <c r="I30" s="119">
        <f>SUM(G30:H30)</f>
        <v>50000</v>
      </c>
    </row>
    <row r="31" spans="1:9" ht="12.75" customHeight="1">
      <c r="A31" s="2" t="s">
        <v>149</v>
      </c>
      <c r="B31" s="88" t="s">
        <v>168</v>
      </c>
      <c r="C31" s="1" t="s">
        <v>55</v>
      </c>
      <c r="D31" s="1" t="s">
        <v>90</v>
      </c>
      <c r="E31" s="1" t="s">
        <v>150</v>
      </c>
      <c r="F31" s="17"/>
      <c r="G31" s="120">
        <f t="shared" si="2"/>
        <v>50000</v>
      </c>
      <c r="H31" s="120">
        <f t="shared" si="2"/>
        <v>0</v>
      </c>
      <c r="I31" s="120">
        <f>SUM(G31:H31)</f>
        <v>50000</v>
      </c>
    </row>
    <row r="32" spans="1:9" ht="25.5">
      <c r="A32" s="2" t="s">
        <v>304</v>
      </c>
      <c r="B32" s="88" t="s">
        <v>168</v>
      </c>
      <c r="C32" s="1" t="s">
        <v>55</v>
      </c>
      <c r="D32" s="1" t="s">
        <v>90</v>
      </c>
      <c r="E32" s="1" t="s">
        <v>303</v>
      </c>
      <c r="F32" s="17"/>
      <c r="G32" s="120">
        <f t="shared" si="2"/>
        <v>50000</v>
      </c>
      <c r="H32" s="120">
        <f t="shared" si="2"/>
        <v>0</v>
      </c>
      <c r="I32" s="120">
        <f>SUM(G32:H32)</f>
        <v>50000</v>
      </c>
    </row>
    <row r="33" spans="1:9" ht="12.75" customHeight="1">
      <c r="A33" s="15" t="s">
        <v>136</v>
      </c>
      <c r="B33" s="88" t="s">
        <v>168</v>
      </c>
      <c r="C33" s="1" t="s">
        <v>55</v>
      </c>
      <c r="D33" s="1" t="s">
        <v>90</v>
      </c>
      <c r="E33" s="1" t="s">
        <v>303</v>
      </c>
      <c r="F33" s="17" t="s">
        <v>135</v>
      </c>
      <c r="G33" s="120">
        <v>50000</v>
      </c>
      <c r="H33" s="120"/>
      <c r="I33" s="120">
        <f>SUM(G33:H33)</f>
        <v>50000</v>
      </c>
    </row>
    <row r="34" spans="1:9" ht="12.75">
      <c r="A34" s="2"/>
      <c r="B34" s="88"/>
      <c r="C34" s="1"/>
      <c r="D34" s="1"/>
      <c r="E34" s="1"/>
      <c r="F34" s="17"/>
      <c r="G34" s="120"/>
      <c r="H34" s="120"/>
      <c r="I34" s="120"/>
    </row>
    <row r="35" spans="1:9" ht="15.75">
      <c r="A35" s="34" t="s">
        <v>78</v>
      </c>
      <c r="B35" s="41" t="s">
        <v>168</v>
      </c>
      <c r="C35" s="41" t="s">
        <v>16</v>
      </c>
      <c r="D35" s="42"/>
      <c r="E35" s="42"/>
      <c r="F35" s="43"/>
      <c r="G35" s="118">
        <f>G36+G46</f>
        <v>4950609</v>
      </c>
      <c r="H35" s="118">
        <f>H36+H46</f>
        <v>35000</v>
      </c>
      <c r="I35" s="118">
        <f aca="true" t="shared" si="3" ref="I35:I44">SUM(G35:H35)</f>
        <v>4985609</v>
      </c>
    </row>
    <row r="36" spans="1:9" ht="12.75">
      <c r="A36" s="4" t="s">
        <v>79</v>
      </c>
      <c r="B36" s="18" t="s">
        <v>168</v>
      </c>
      <c r="C36" s="19" t="s">
        <v>16</v>
      </c>
      <c r="D36" s="19" t="s">
        <v>56</v>
      </c>
      <c r="E36" s="1"/>
      <c r="F36" s="17"/>
      <c r="G36" s="119">
        <f>SUM(G37+G40)</f>
        <v>4850609</v>
      </c>
      <c r="H36" s="119">
        <f>SUM(H37+H40)</f>
        <v>35000</v>
      </c>
      <c r="I36" s="119">
        <f t="shared" si="3"/>
        <v>4885609</v>
      </c>
    </row>
    <row r="37" spans="1:9" ht="12.75">
      <c r="A37" s="2" t="s">
        <v>80</v>
      </c>
      <c r="B37" s="1" t="s">
        <v>168</v>
      </c>
      <c r="C37" s="1" t="s">
        <v>16</v>
      </c>
      <c r="D37" s="1" t="s">
        <v>56</v>
      </c>
      <c r="E37" s="1" t="s">
        <v>81</v>
      </c>
      <c r="F37" s="17"/>
      <c r="G37" s="121">
        <f>G38</f>
        <v>4840609</v>
      </c>
      <c r="H37" s="121">
        <f>H38</f>
        <v>0</v>
      </c>
      <c r="I37" s="120">
        <f t="shared" si="3"/>
        <v>4840609</v>
      </c>
    </row>
    <row r="38" spans="1:9" ht="12.75" customHeight="1">
      <c r="A38" s="2" t="s">
        <v>69</v>
      </c>
      <c r="B38" s="1" t="s">
        <v>168</v>
      </c>
      <c r="C38" s="1" t="s">
        <v>16</v>
      </c>
      <c r="D38" s="1" t="s">
        <v>56</v>
      </c>
      <c r="E38" s="1" t="s">
        <v>82</v>
      </c>
      <c r="F38" s="17"/>
      <c r="G38" s="121">
        <f>G39</f>
        <v>4840609</v>
      </c>
      <c r="H38" s="121">
        <f>H39</f>
        <v>0</v>
      </c>
      <c r="I38" s="120">
        <f t="shared" si="3"/>
        <v>4840609</v>
      </c>
    </row>
    <row r="39" spans="1:9" ht="38.25">
      <c r="A39" s="7" t="s">
        <v>305</v>
      </c>
      <c r="B39" s="1" t="s">
        <v>168</v>
      </c>
      <c r="C39" s="1" t="s">
        <v>16</v>
      </c>
      <c r="D39" s="1" t="s">
        <v>56</v>
      </c>
      <c r="E39" s="1" t="s">
        <v>82</v>
      </c>
      <c r="F39" s="17" t="s">
        <v>306</v>
      </c>
      <c r="G39" s="121">
        <v>4840609</v>
      </c>
      <c r="H39" s="121"/>
      <c r="I39" s="120">
        <f t="shared" si="3"/>
        <v>4840609</v>
      </c>
    </row>
    <row r="40" spans="1:9" ht="12.75">
      <c r="A40" s="7" t="s">
        <v>373</v>
      </c>
      <c r="B40" s="62" t="s">
        <v>168</v>
      </c>
      <c r="C40" s="1" t="s">
        <v>16</v>
      </c>
      <c r="D40" s="1" t="s">
        <v>56</v>
      </c>
      <c r="E40" s="1" t="s">
        <v>42</v>
      </c>
      <c r="F40" s="17"/>
      <c r="G40" s="121">
        <f aca="true" t="shared" si="4" ref="G40:H42">G41</f>
        <v>10000</v>
      </c>
      <c r="H40" s="121">
        <f t="shared" si="4"/>
        <v>35000</v>
      </c>
      <c r="I40" s="120">
        <f t="shared" si="3"/>
        <v>45000</v>
      </c>
    </row>
    <row r="41" spans="1:9" ht="12.75" customHeight="1">
      <c r="A41" s="7" t="s">
        <v>103</v>
      </c>
      <c r="B41" s="62" t="s">
        <v>168</v>
      </c>
      <c r="C41" s="1" t="s">
        <v>16</v>
      </c>
      <c r="D41" s="1" t="s">
        <v>56</v>
      </c>
      <c r="E41" s="1" t="s">
        <v>43</v>
      </c>
      <c r="F41" s="17"/>
      <c r="G41" s="121">
        <f t="shared" si="4"/>
        <v>10000</v>
      </c>
      <c r="H41" s="121">
        <f t="shared" si="4"/>
        <v>35000</v>
      </c>
      <c r="I41" s="120">
        <f t="shared" si="3"/>
        <v>45000</v>
      </c>
    </row>
    <row r="42" spans="1:9" ht="66" customHeight="1">
      <c r="A42" s="115" t="s">
        <v>374</v>
      </c>
      <c r="B42" s="62" t="s">
        <v>168</v>
      </c>
      <c r="C42" s="1" t="s">
        <v>16</v>
      </c>
      <c r="D42" s="1" t="s">
        <v>56</v>
      </c>
      <c r="E42" s="1" t="s">
        <v>375</v>
      </c>
      <c r="F42" s="17"/>
      <c r="G42" s="121">
        <f t="shared" si="4"/>
        <v>10000</v>
      </c>
      <c r="H42" s="121">
        <f>SUM(H43:H44)</f>
        <v>35000</v>
      </c>
      <c r="I42" s="120">
        <f t="shared" si="3"/>
        <v>45000</v>
      </c>
    </row>
    <row r="43" spans="1:9" ht="38.25">
      <c r="A43" s="7" t="s">
        <v>305</v>
      </c>
      <c r="B43" s="62" t="s">
        <v>168</v>
      </c>
      <c r="C43" s="1" t="s">
        <v>16</v>
      </c>
      <c r="D43" s="1" t="s">
        <v>56</v>
      </c>
      <c r="E43" s="1" t="s">
        <v>375</v>
      </c>
      <c r="F43" s="17" t="s">
        <v>306</v>
      </c>
      <c r="G43" s="121">
        <v>10000</v>
      </c>
      <c r="H43" s="121">
        <v>-10000</v>
      </c>
      <c r="I43" s="120">
        <f t="shared" si="3"/>
        <v>0</v>
      </c>
    </row>
    <row r="44" spans="1:9" ht="12.75">
      <c r="A44" s="7" t="s">
        <v>308</v>
      </c>
      <c r="B44" s="62" t="s">
        <v>168</v>
      </c>
      <c r="C44" s="1" t="s">
        <v>16</v>
      </c>
      <c r="D44" s="1" t="s">
        <v>56</v>
      </c>
      <c r="E44" s="1" t="s">
        <v>375</v>
      </c>
      <c r="F44" s="17" t="s">
        <v>307</v>
      </c>
      <c r="G44" s="121"/>
      <c r="H44" s="121">
        <f>30000+15000</f>
        <v>45000</v>
      </c>
      <c r="I44" s="120">
        <f t="shared" si="3"/>
        <v>45000</v>
      </c>
    </row>
    <row r="45" spans="1:9" ht="12.75">
      <c r="A45" s="7"/>
      <c r="B45" s="62"/>
      <c r="C45" s="1"/>
      <c r="D45" s="1"/>
      <c r="E45" s="1"/>
      <c r="F45" s="17"/>
      <c r="G45" s="121"/>
      <c r="H45" s="121"/>
      <c r="I45" s="121"/>
    </row>
    <row r="46" spans="1:9" ht="12.75">
      <c r="A46" s="4" t="s">
        <v>104</v>
      </c>
      <c r="B46" s="18" t="s">
        <v>168</v>
      </c>
      <c r="C46" s="18" t="s">
        <v>16</v>
      </c>
      <c r="D46" s="18" t="s">
        <v>16</v>
      </c>
      <c r="E46" s="18"/>
      <c r="F46" s="17"/>
      <c r="G46" s="119">
        <f aca="true" t="shared" si="5" ref="G46:H48">G47</f>
        <v>100000</v>
      </c>
      <c r="H46" s="119">
        <f t="shared" si="5"/>
        <v>0</v>
      </c>
      <c r="I46" s="119">
        <f>SUM(G46:H46)</f>
        <v>100000</v>
      </c>
    </row>
    <row r="47" spans="1:9" ht="12.75">
      <c r="A47" s="7" t="s">
        <v>149</v>
      </c>
      <c r="B47" s="1" t="s">
        <v>168</v>
      </c>
      <c r="C47" s="1" t="s">
        <v>16</v>
      </c>
      <c r="D47" s="1" t="s">
        <v>16</v>
      </c>
      <c r="E47" s="1" t="s">
        <v>150</v>
      </c>
      <c r="F47" s="17"/>
      <c r="G47" s="121">
        <f t="shared" si="5"/>
        <v>100000</v>
      </c>
      <c r="H47" s="121">
        <f t="shared" si="5"/>
        <v>0</v>
      </c>
      <c r="I47" s="120">
        <f>SUM(G47:H47)</f>
        <v>100000</v>
      </c>
    </row>
    <row r="48" spans="1:9" ht="38.25">
      <c r="A48" s="2" t="s">
        <v>342</v>
      </c>
      <c r="B48" s="1" t="s">
        <v>168</v>
      </c>
      <c r="C48" s="1" t="s">
        <v>16</v>
      </c>
      <c r="D48" s="1" t="s">
        <v>16</v>
      </c>
      <c r="E48" s="1" t="s">
        <v>230</v>
      </c>
      <c r="F48" s="17"/>
      <c r="G48" s="121">
        <f t="shared" si="5"/>
        <v>100000</v>
      </c>
      <c r="H48" s="121">
        <f t="shared" si="5"/>
        <v>0</v>
      </c>
      <c r="I48" s="120">
        <f>SUM(G48:H48)</f>
        <v>100000</v>
      </c>
    </row>
    <row r="49" spans="1:9" ht="12.75">
      <c r="A49" s="2" t="s">
        <v>107</v>
      </c>
      <c r="B49" s="1" t="s">
        <v>168</v>
      </c>
      <c r="C49" s="1" t="s">
        <v>16</v>
      </c>
      <c r="D49" s="1" t="s">
        <v>16</v>
      </c>
      <c r="E49" s="1" t="s">
        <v>230</v>
      </c>
      <c r="F49" s="17" t="s">
        <v>148</v>
      </c>
      <c r="G49" s="121">
        <v>100000</v>
      </c>
      <c r="H49" s="121"/>
      <c r="I49" s="120">
        <f>SUM(G49:H49)</f>
        <v>100000</v>
      </c>
    </row>
    <row r="50" spans="1:9" ht="12.75">
      <c r="A50" s="7"/>
      <c r="B50" s="62"/>
      <c r="C50" s="1"/>
      <c r="D50" s="1"/>
      <c r="E50" s="1"/>
      <c r="F50" s="17"/>
      <c r="G50" s="121"/>
      <c r="H50" s="121"/>
      <c r="I50" s="121"/>
    </row>
    <row r="51" spans="1:9" ht="15.75">
      <c r="A51" s="34" t="s">
        <v>210</v>
      </c>
      <c r="B51" s="35" t="s">
        <v>168</v>
      </c>
      <c r="C51" s="41" t="s">
        <v>85</v>
      </c>
      <c r="D51" s="41"/>
      <c r="E51" s="41"/>
      <c r="F51" s="44"/>
      <c r="G51" s="118">
        <f>G52+G71</f>
        <v>19700362</v>
      </c>
      <c r="H51" s="118">
        <f>H52+H71</f>
        <v>177395</v>
      </c>
      <c r="I51" s="118">
        <f>SUM(G51:H51)</f>
        <v>19877757</v>
      </c>
    </row>
    <row r="52" spans="1:9" ht="12.75">
      <c r="A52" s="4" t="s">
        <v>86</v>
      </c>
      <c r="B52" s="18" t="s">
        <v>168</v>
      </c>
      <c r="C52" s="19" t="s">
        <v>85</v>
      </c>
      <c r="D52" s="19" t="s">
        <v>60</v>
      </c>
      <c r="E52" s="19"/>
      <c r="F52" s="37"/>
      <c r="G52" s="119">
        <f>SUM(G53+G58+G63+G67)</f>
        <v>15773565</v>
      </c>
      <c r="H52" s="119">
        <f>SUM(H53+H58+H63+H67)</f>
        <v>169395</v>
      </c>
      <c r="I52" s="119">
        <f>SUM(G52:H52)</f>
        <v>15942960</v>
      </c>
    </row>
    <row r="53" spans="1:9" ht="25.5">
      <c r="A53" s="2" t="s">
        <v>14</v>
      </c>
      <c r="B53" s="1" t="s">
        <v>168</v>
      </c>
      <c r="C53" s="1" t="s">
        <v>85</v>
      </c>
      <c r="D53" s="1" t="s">
        <v>60</v>
      </c>
      <c r="E53" s="1" t="s">
        <v>15</v>
      </c>
      <c r="F53" s="17"/>
      <c r="G53" s="121">
        <f>G56+G54</f>
        <v>6728041</v>
      </c>
      <c r="H53" s="121">
        <f>H56+H54</f>
        <v>0</v>
      </c>
      <c r="I53" s="120">
        <f aca="true" t="shared" si="6" ref="I53:I69">SUM(G53:H53)</f>
        <v>6728041</v>
      </c>
    </row>
    <row r="54" spans="1:9" ht="38.25">
      <c r="A54" s="2" t="s">
        <v>207</v>
      </c>
      <c r="B54" s="1" t="s">
        <v>168</v>
      </c>
      <c r="C54" s="1" t="s">
        <v>85</v>
      </c>
      <c r="D54" s="1" t="s">
        <v>60</v>
      </c>
      <c r="E54" s="1" t="s">
        <v>270</v>
      </c>
      <c r="F54" s="17"/>
      <c r="G54" s="121">
        <f>+G55</f>
        <v>143100</v>
      </c>
      <c r="H54" s="121">
        <f>+H55</f>
        <v>0</v>
      </c>
      <c r="I54" s="120">
        <f t="shared" si="6"/>
        <v>143100</v>
      </c>
    </row>
    <row r="55" spans="1:9" ht="12.75">
      <c r="A55" s="7" t="s">
        <v>308</v>
      </c>
      <c r="B55" s="1" t="s">
        <v>168</v>
      </c>
      <c r="C55" s="1" t="s">
        <v>85</v>
      </c>
      <c r="D55" s="1" t="s">
        <v>60</v>
      </c>
      <c r="E55" s="1" t="s">
        <v>270</v>
      </c>
      <c r="F55" s="17" t="s">
        <v>307</v>
      </c>
      <c r="G55" s="121">
        <v>143100</v>
      </c>
      <c r="H55" s="121"/>
      <c r="I55" s="120">
        <f t="shared" si="6"/>
        <v>143100</v>
      </c>
    </row>
    <row r="56" spans="1:9" ht="12.75" customHeight="1">
      <c r="A56" s="2" t="s">
        <v>69</v>
      </c>
      <c r="B56" s="1" t="s">
        <v>168</v>
      </c>
      <c r="C56" s="1" t="s">
        <v>85</v>
      </c>
      <c r="D56" s="1" t="s">
        <v>60</v>
      </c>
      <c r="E56" s="1" t="s">
        <v>111</v>
      </c>
      <c r="F56" s="17"/>
      <c r="G56" s="121">
        <f>G57</f>
        <v>6584941</v>
      </c>
      <c r="H56" s="121">
        <f>H57</f>
        <v>0</v>
      </c>
      <c r="I56" s="120">
        <f t="shared" si="6"/>
        <v>6584941</v>
      </c>
    </row>
    <row r="57" spans="1:9" ht="38.25">
      <c r="A57" s="7" t="s">
        <v>305</v>
      </c>
      <c r="B57" s="1" t="s">
        <v>168</v>
      </c>
      <c r="C57" s="1" t="s">
        <v>85</v>
      </c>
      <c r="D57" s="1" t="s">
        <v>60</v>
      </c>
      <c r="E57" s="1" t="s">
        <v>111</v>
      </c>
      <c r="F57" s="17" t="s">
        <v>306</v>
      </c>
      <c r="G57" s="121">
        <v>6584941</v>
      </c>
      <c r="H57" s="121"/>
      <c r="I57" s="120">
        <f t="shared" si="6"/>
        <v>6584941</v>
      </c>
    </row>
    <row r="58" spans="1:9" ht="12.75">
      <c r="A58" s="2" t="s">
        <v>112</v>
      </c>
      <c r="B58" s="1" t="s">
        <v>168</v>
      </c>
      <c r="C58" s="1" t="s">
        <v>85</v>
      </c>
      <c r="D58" s="1" t="s">
        <v>60</v>
      </c>
      <c r="E58" s="1" t="s">
        <v>113</v>
      </c>
      <c r="F58" s="17"/>
      <c r="G58" s="121">
        <f>G59+G61</f>
        <v>8627748</v>
      </c>
      <c r="H58" s="121">
        <f>H59+H61</f>
        <v>0</v>
      </c>
      <c r="I58" s="120">
        <f t="shared" si="6"/>
        <v>8627748</v>
      </c>
    </row>
    <row r="59" spans="1:9" ht="12.75" customHeight="1">
      <c r="A59" s="2" t="s">
        <v>69</v>
      </c>
      <c r="B59" s="1" t="s">
        <v>168</v>
      </c>
      <c r="C59" s="1" t="s">
        <v>85</v>
      </c>
      <c r="D59" s="1" t="s">
        <v>60</v>
      </c>
      <c r="E59" s="1" t="s">
        <v>114</v>
      </c>
      <c r="F59" s="17"/>
      <c r="G59" s="121">
        <f>G60</f>
        <v>8306851</v>
      </c>
      <c r="H59" s="121">
        <f>H60</f>
        <v>0</v>
      </c>
      <c r="I59" s="120">
        <f t="shared" si="6"/>
        <v>8306851</v>
      </c>
    </row>
    <row r="60" spans="1:9" ht="38.25">
      <c r="A60" s="7" t="s">
        <v>305</v>
      </c>
      <c r="B60" s="1" t="s">
        <v>168</v>
      </c>
      <c r="C60" s="1" t="s">
        <v>85</v>
      </c>
      <c r="D60" s="1" t="s">
        <v>60</v>
      </c>
      <c r="E60" s="1" t="s">
        <v>114</v>
      </c>
      <c r="F60" s="17" t="s">
        <v>306</v>
      </c>
      <c r="G60" s="121">
        <v>8306851</v>
      </c>
      <c r="H60" s="121"/>
      <c r="I60" s="120">
        <f t="shared" si="6"/>
        <v>8306851</v>
      </c>
    </row>
    <row r="61" spans="1:9" ht="63.75">
      <c r="A61" s="13" t="s">
        <v>174</v>
      </c>
      <c r="B61" s="1" t="s">
        <v>168</v>
      </c>
      <c r="C61" s="1" t="s">
        <v>85</v>
      </c>
      <c r="D61" s="1" t="s">
        <v>60</v>
      </c>
      <c r="E61" s="64" t="s">
        <v>176</v>
      </c>
      <c r="F61" s="17"/>
      <c r="G61" s="121">
        <f>G62</f>
        <v>320897</v>
      </c>
      <c r="H61" s="121">
        <f>H62</f>
        <v>0</v>
      </c>
      <c r="I61" s="120">
        <f t="shared" si="6"/>
        <v>320897</v>
      </c>
    </row>
    <row r="62" spans="1:9" ht="12.75">
      <c r="A62" s="7" t="s">
        <v>308</v>
      </c>
      <c r="B62" s="1" t="s">
        <v>168</v>
      </c>
      <c r="C62" s="1" t="s">
        <v>85</v>
      </c>
      <c r="D62" s="1" t="s">
        <v>60</v>
      </c>
      <c r="E62" s="64" t="s">
        <v>176</v>
      </c>
      <c r="F62" s="17" t="s">
        <v>307</v>
      </c>
      <c r="G62" s="121">
        <v>320897</v>
      </c>
      <c r="H62" s="121"/>
      <c r="I62" s="120">
        <f t="shared" si="6"/>
        <v>320897</v>
      </c>
    </row>
    <row r="63" spans="1:9" ht="12.75">
      <c r="A63" s="2" t="s">
        <v>248</v>
      </c>
      <c r="B63" s="1" t="s">
        <v>168</v>
      </c>
      <c r="C63" s="1" t="s">
        <v>85</v>
      </c>
      <c r="D63" s="1" t="s">
        <v>60</v>
      </c>
      <c r="E63" s="1" t="s">
        <v>34</v>
      </c>
      <c r="F63" s="17"/>
      <c r="G63" s="121">
        <f>G64</f>
        <v>317776</v>
      </c>
      <c r="H63" s="121">
        <f>H64</f>
        <v>169395</v>
      </c>
      <c r="I63" s="120">
        <f t="shared" si="6"/>
        <v>487171</v>
      </c>
    </row>
    <row r="64" spans="1:9" ht="25.5">
      <c r="A64" s="2" t="s">
        <v>247</v>
      </c>
      <c r="B64" s="1" t="s">
        <v>168</v>
      </c>
      <c r="C64" s="1" t="s">
        <v>85</v>
      </c>
      <c r="D64" s="1" t="s">
        <v>60</v>
      </c>
      <c r="E64" s="1" t="s">
        <v>35</v>
      </c>
      <c r="F64" s="17"/>
      <c r="G64" s="121">
        <f>SUM(G65:G66)</f>
        <v>317776</v>
      </c>
      <c r="H64" s="121">
        <f>SUM(H65:H66)</f>
        <v>169395</v>
      </c>
      <c r="I64" s="120">
        <f t="shared" si="6"/>
        <v>487171</v>
      </c>
    </row>
    <row r="65" spans="1:10" ht="12.75" customHeight="1">
      <c r="A65" s="15" t="s">
        <v>311</v>
      </c>
      <c r="B65" s="1" t="s">
        <v>168</v>
      </c>
      <c r="C65" s="1" t="s">
        <v>85</v>
      </c>
      <c r="D65" s="1" t="s">
        <v>60</v>
      </c>
      <c r="E65" s="1" t="s">
        <v>35</v>
      </c>
      <c r="F65" s="17" t="s">
        <v>310</v>
      </c>
      <c r="G65" s="121">
        <v>100000</v>
      </c>
      <c r="H65" s="121">
        <f>-8000+55500+121895</f>
        <v>169395</v>
      </c>
      <c r="I65" s="120">
        <f t="shared" si="6"/>
        <v>269395</v>
      </c>
      <c r="J65">
        <v>55500</v>
      </c>
    </row>
    <row r="66" spans="1:9" ht="12.75" customHeight="1">
      <c r="A66" s="15" t="s">
        <v>250</v>
      </c>
      <c r="B66" s="1" t="s">
        <v>168</v>
      </c>
      <c r="C66" s="1" t="s">
        <v>85</v>
      </c>
      <c r="D66" s="1" t="s">
        <v>60</v>
      </c>
      <c r="E66" s="1" t="s">
        <v>35</v>
      </c>
      <c r="F66" s="17" t="s">
        <v>249</v>
      </c>
      <c r="G66" s="121">
        <v>217776</v>
      </c>
      <c r="H66" s="121"/>
      <c r="I66" s="120">
        <f t="shared" si="6"/>
        <v>217776</v>
      </c>
    </row>
    <row r="67" spans="1:9" ht="12.75" customHeight="1">
      <c r="A67" s="2" t="s">
        <v>149</v>
      </c>
      <c r="B67" s="1" t="s">
        <v>168</v>
      </c>
      <c r="C67" s="1" t="s">
        <v>85</v>
      </c>
      <c r="D67" s="1" t="s">
        <v>60</v>
      </c>
      <c r="E67" s="1" t="s">
        <v>150</v>
      </c>
      <c r="F67" s="17"/>
      <c r="G67" s="121">
        <f>+G68</f>
        <v>100000</v>
      </c>
      <c r="H67" s="121">
        <f>+H68</f>
        <v>0</v>
      </c>
      <c r="I67" s="120">
        <f t="shared" si="6"/>
        <v>100000</v>
      </c>
    </row>
    <row r="68" spans="1:9" ht="25.5">
      <c r="A68" s="2" t="s">
        <v>349</v>
      </c>
      <c r="B68" s="1" t="s">
        <v>168</v>
      </c>
      <c r="C68" s="1" t="s">
        <v>85</v>
      </c>
      <c r="D68" s="1" t="s">
        <v>60</v>
      </c>
      <c r="E68" s="1" t="s">
        <v>309</v>
      </c>
      <c r="F68" s="17"/>
      <c r="G68" s="121">
        <f>+G69</f>
        <v>100000</v>
      </c>
      <c r="H68" s="121">
        <f>+H69</f>
        <v>0</v>
      </c>
      <c r="I68" s="120">
        <f t="shared" si="6"/>
        <v>100000</v>
      </c>
    </row>
    <row r="69" spans="1:9" ht="12.75" customHeight="1">
      <c r="A69" s="15" t="s">
        <v>136</v>
      </c>
      <c r="B69" s="1" t="s">
        <v>168</v>
      </c>
      <c r="C69" s="1" t="s">
        <v>85</v>
      </c>
      <c r="D69" s="1" t="s">
        <v>60</v>
      </c>
      <c r="E69" s="1" t="s">
        <v>309</v>
      </c>
      <c r="F69" s="17" t="s">
        <v>135</v>
      </c>
      <c r="G69" s="121">
        <v>100000</v>
      </c>
      <c r="H69" s="121"/>
      <c r="I69" s="120">
        <f t="shared" si="6"/>
        <v>100000</v>
      </c>
    </row>
    <row r="70" spans="1:9" ht="12.75">
      <c r="A70" s="7"/>
      <c r="B70" s="53"/>
      <c r="C70" s="1"/>
      <c r="D70" s="1"/>
      <c r="E70" s="1"/>
      <c r="F70" s="17"/>
      <c r="G70" s="121"/>
      <c r="H70" s="121"/>
      <c r="I70" s="121"/>
    </row>
    <row r="71" spans="1:9" ht="12.75">
      <c r="A71" s="4" t="s">
        <v>194</v>
      </c>
      <c r="B71" s="18" t="s">
        <v>168</v>
      </c>
      <c r="C71" s="19" t="s">
        <v>85</v>
      </c>
      <c r="D71" s="19" t="s">
        <v>55</v>
      </c>
      <c r="E71" s="19"/>
      <c r="F71" s="37"/>
      <c r="G71" s="119">
        <f>G72</f>
        <v>3926797</v>
      </c>
      <c r="H71" s="119">
        <f>H72</f>
        <v>8000</v>
      </c>
      <c r="I71" s="119">
        <f>SUM(G71:H71)</f>
        <v>3934797</v>
      </c>
    </row>
    <row r="72" spans="1:9" ht="38.25">
      <c r="A72" s="7" t="s">
        <v>92</v>
      </c>
      <c r="B72" s="1" t="s">
        <v>168</v>
      </c>
      <c r="C72" s="1" t="s">
        <v>85</v>
      </c>
      <c r="D72" s="1" t="s">
        <v>55</v>
      </c>
      <c r="E72" s="1" t="s">
        <v>93</v>
      </c>
      <c r="F72" s="17"/>
      <c r="G72" s="117">
        <f>SUM(G73)</f>
        <v>3926797</v>
      </c>
      <c r="H72" s="117">
        <f>SUM(H73)</f>
        <v>8000</v>
      </c>
      <c r="I72" s="117">
        <f>SUM(G72:H72)</f>
        <v>3934797</v>
      </c>
    </row>
    <row r="73" spans="1:9" ht="12.75">
      <c r="A73" s="2" t="s">
        <v>95</v>
      </c>
      <c r="B73" s="1" t="s">
        <v>168</v>
      </c>
      <c r="C73" s="1" t="s">
        <v>85</v>
      </c>
      <c r="D73" s="1" t="s">
        <v>55</v>
      </c>
      <c r="E73" s="1" t="s">
        <v>96</v>
      </c>
      <c r="F73" s="17"/>
      <c r="G73" s="121">
        <f>G74</f>
        <v>3926797</v>
      </c>
      <c r="H73" s="121">
        <f>H74</f>
        <v>8000</v>
      </c>
      <c r="I73" s="121">
        <f>SUM(G73:H73)</f>
        <v>3934797</v>
      </c>
    </row>
    <row r="74" spans="1:9" ht="12.75" customHeight="1">
      <c r="A74" s="15" t="s">
        <v>136</v>
      </c>
      <c r="B74" s="1" t="s">
        <v>168</v>
      </c>
      <c r="C74" s="1" t="s">
        <v>85</v>
      </c>
      <c r="D74" s="1" t="s">
        <v>55</v>
      </c>
      <c r="E74" s="1" t="s">
        <v>96</v>
      </c>
      <c r="F74" s="17" t="s">
        <v>135</v>
      </c>
      <c r="G74" s="121">
        <v>3926797</v>
      </c>
      <c r="H74" s="121">
        <v>8000</v>
      </c>
      <c r="I74" s="121">
        <f>SUM(G74:H74)</f>
        <v>3934797</v>
      </c>
    </row>
    <row r="75" spans="1:9" ht="12.75">
      <c r="A75" s="15"/>
      <c r="B75" s="62"/>
      <c r="C75" s="1"/>
      <c r="D75" s="1"/>
      <c r="E75" s="1"/>
      <c r="F75" s="17"/>
      <c r="G75" s="121"/>
      <c r="H75" s="121"/>
      <c r="I75" s="121"/>
    </row>
    <row r="76" spans="1:9" ht="15.75">
      <c r="A76" s="34" t="s">
        <v>22</v>
      </c>
      <c r="B76" s="35" t="s">
        <v>168</v>
      </c>
      <c r="C76" s="41" t="s">
        <v>89</v>
      </c>
      <c r="D76" s="1"/>
      <c r="E76" s="1"/>
      <c r="F76" s="17"/>
      <c r="G76" s="118">
        <f>G77</f>
        <v>871658</v>
      </c>
      <c r="H76" s="118">
        <f>H77</f>
        <v>0</v>
      </c>
      <c r="I76" s="118">
        <f>SUM(G76:H76)</f>
        <v>871658</v>
      </c>
    </row>
    <row r="77" spans="1:9" ht="12.75">
      <c r="A77" s="4" t="s">
        <v>27</v>
      </c>
      <c r="B77" s="18" t="s">
        <v>168</v>
      </c>
      <c r="C77" s="19" t="s">
        <v>89</v>
      </c>
      <c r="D77" s="19" t="s">
        <v>41</v>
      </c>
      <c r="E77" s="1"/>
      <c r="F77" s="17"/>
      <c r="G77" s="119">
        <f>SUM(G78+G82+G85+G88)</f>
        <v>871658</v>
      </c>
      <c r="H77" s="119">
        <f>SUM(H78+H82+H85+H88)</f>
        <v>0</v>
      </c>
      <c r="I77" s="119">
        <f>SUM(G77:H77)</f>
        <v>871658</v>
      </c>
    </row>
    <row r="78" spans="1:9" ht="12.75">
      <c r="A78" s="2" t="s">
        <v>393</v>
      </c>
      <c r="B78" s="88" t="s">
        <v>168</v>
      </c>
      <c r="C78" s="1" t="s">
        <v>89</v>
      </c>
      <c r="D78" s="1" t="s">
        <v>41</v>
      </c>
      <c r="E78" s="1" t="s">
        <v>394</v>
      </c>
      <c r="F78" s="17"/>
      <c r="G78" s="117">
        <f aca="true" t="shared" si="7" ref="G78:H80">G79</f>
        <v>238140</v>
      </c>
      <c r="H78" s="117">
        <f t="shared" si="7"/>
        <v>0</v>
      </c>
      <c r="I78" s="121">
        <f aca="true" t="shared" si="8" ref="I78:I87">SUM(G78:H78)</f>
        <v>238140</v>
      </c>
    </row>
    <row r="79" spans="1:9" ht="25.5">
      <c r="A79" s="2" t="s">
        <v>395</v>
      </c>
      <c r="B79" s="88" t="s">
        <v>168</v>
      </c>
      <c r="C79" s="1" t="s">
        <v>89</v>
      </c>
      <c r="D79" s="1" t="s">
        <v>41</v>
      </c>
      <c r="E79" s="1" t="s">
        <v>396</v>
      </c>
      <c r="F79" s="17"/>
      <c r="G79" s="117">
        <f t="shared" si="7"/>
        <v>238140</v>
      </c>
      <c r="H79" s="117">
        <f t="shared" si="7"/>
        <v>0</v>
      </c>
      <c r="I79" s="121">
        <f t="shared" si="8"/>
        <v>238140</v>
      </c>
    </row>
    <row r="80" spans="1:9" ht="12.75">
      <c r="A80" s="2" t="s">
        <v>397</v>
      </c>
      <c r="B80" s="88" t="s">
        <v>168</v>
      </c>
      <c r="C80" s="1" t="s">
        <v>89</v>
      </c>
      <c r="D80" s="1" t="s">
        <v>41</v>
      </c>
      <c r="E80" s="1" t="s">
        <v>398</v>
      </c>
      <c r="F80" s="17"/>
      <c r="G80" s="117">
        <f t="shared" si="7"/>
        <v>238140</v>
      </c>
      <c r="H80" s="117">
        <f t="shared" si="7"/>
        <v>0</v>
      </c>
      <c r="I80" s="121">
        <f t="shared" si="8"/>
        <v>238140</v>
      </c>
    </row>
    <row r="81" spans="1:9" ht="12.75">
      <c r="A81" s="2" t="s">
        <v>10</v>
      </c>
      <c r="B81" s="88" t="s">
        <v>168</v>
      </c>
      <c r="C81" s="1" t="s">
        <v>89</v>
      </c>
      <c r="D81" s="1" t="s">
        <v>41</v>
      </c>
      <c r="E81" s="1" t="s">
        <v>398</v>
      </c>
      <c r="F81" s="17" t="s">
        <v>57</v>
      </c>
      <c r="G81" s="117">
        <v>238140</v>
      </c>
      <c r="H81" s="117"/>
      <c r="I81" s="121">
        <f t="shared" si="8"/>
        <v>238140</v>
      </c>
    </row>
    <row r="82" spans="1:9" ht="12.75">
      <c r="A82" s="7" t="s">
        <v>29</v>
      </c>
      <c r="B82" s="1" t="s">
        <v>168</v>
      </c>
      <c r="C82" s="1" t="s">
        <v>89</v>
      </c>
      <c r="D82" s="1" t="s">
        <v>41</v>
      </c>
      <c r="E82" s="1" t="s">
        <v>30</v>
      </c>
      <c r="F82" s="17"/>
      <c r="G82" s="117">
        <f>G83</f>
        <v>20000</v>
      </c>
      <c r="H82" s="117">
        <f>H83</f>
        <v>0</v>
      </c>
      <c r="I82" s="121">
        <f t="shared" si="8"/>
        <v>20000</v>
      </c>
    </row>
    <row r="83" spans="1:9" ht="12.75">
      <c r="A83" s="2" t="s">
        <v>28</v>
      </c>
      <c r="B83" s="1" t="s">
        <v>168</v>
      </c>
      <c r="C83" s="1" t="s">
        <v>89</v>
      </c>
      <c r="D83" s="1" t="s">
        <v>41</v>
      </c>
      <c r="E83" s="1" t="s">
        <v>31</v>
      </c>
      <c r="F83" s="17"/>
      <c r="G83" s="117">
        <f>G84</f>
        <v>20000</v>
      </c>
      <c r="H83" s="117">
        <f>H84</f>
        <v>0</v>
      </c>
      <c r="I83" s="121">
        <f t="shared" si="8"/>
        <v>20000</v>
      </c>
    </row>
    <row r="84" spans="1:9" ht="12.75">
      <c r="A84" s="2" t="s">
        <v>67</v>
      </c>
      <c r="B84" s="1" t="s">
        <v>168</v>
      </c>
      <c r="C84" s="1" t="s">
        <v>89</v>
      </c>
      <c r="D84" s="1" t="s">
        <v>41</v>
      </c>
      <c r="E84" s="1" t="s">
        <v>31</v>
      </c>
      <c r="F84" s="17" t="s">
        <v>36</v>
      </c>
      <c r="G84" s="117">
        <v>20000</v>
      </c>
      <c r="H84" s="117"/>
      <c r="I84" s="121">
        <f t="shared" si="8"/>
        <v>20000</v>
      </c>
    </row>
    <row r="85" spans="1:9" ht="12.75">
      <c r="A85" s="2" t="s">
        <v>142</v>
      </c>
      <c r="B85" s="88" t="s">
        <v>168</v>
      </c>
      <c r="C85" s="1" t="s">
        <v>89</v>
      </c>
      <c r="D85" s="1" t="s">
        <v>41</v>
      </c>
      <c r="E85" s="1" t="s">
        <v>143</v>
      </c>
      <c r="F85" s="17"/>
      <c r="G85" s="117">
        <f>G86</f>
        <v>175230</v>
      </c>
      <c r="H85" s="117">
        <f>H86</f>
        <v>0</v>
      </c>
      <c r="I85" s="121">
        <f t="shared" si="8"/>
        <v>175230</v>
      </c>
    </row>
    <row r="86" spans="1:9" ht="25.5">
      <c r="A86" s="2" t="s">
        <v>399</v>
      </c>
      <c r="B86" s="88" t="s">
        <v>168</v>
      </c>
      <c r="C86" s="1" t="s">
        <v>89</v>
      </c>
      <c r="D86" s="1" t="s">
        <v>41</v>
      </c>
      <c r="E86" s="1" t="s">
        <v>400</v>
      </c>
      <c r="F86" s="17"/>
      <c r="G86" s="117">
        <f>G87</f>
        <v>175230</v>
      </c>
      <c r="H86" s="117">
        <f>H87</f>
        <v>0</v>
      </c>
      <c r="I86" s="121">
        <f t="shared" si="8"/>
        <v>175230</v>
      </c>
    </row>
    <row r="87" spans="1:9" ht="12.75">
      <c r="A87" s="2" t="s">
        <v>10</v>
      </c>
      <c r="B87" s="88" t="s">
        <v>168</v>
      </c>
      <c r="C87" s="1" t="s">
        <v>89</v>
      </c>
      <c r="D87" s="1" t="s">
        <v>41</v>
      </c>
      <c r="E87" s="1" t="s">
        <v>400</v>
      </c>
      <c r="F87" s="17" t="s">
        <v>57</v>
      </c>
      <c r="G87" s="117">
        <v>175230</v>
      </c>
      <c r="H87" s="117"/>
      <c r="I87" s="121">
        <f t="shared" si="8"/>
        <v>175230</v>
      </c>
    </row>
    <row r="88" spans="1:9" ht="12.75">
      <c r="A88" s="2" t="s">
        <v>149</v>
      </c>
      <c r="B88" s="1" t="s">
        <v>168</v>
      </c>
      <c r="C88" s="1" t="s">
        <v>89</v>
      </c>
      <c r="D88" s="1" t="s">
        <v>41</v>
      </c>
      <c r="E88" s="1" t="s">
        <v>150</v>
      </c>
      <c r="F88" s="17"/>
      <c r="G88" s="121">
        <f>SUM(G89)</f>
        <v>438288</v>
      </c>
      <c r="H88" s="121">
        <f>SUM(H89)</f>
        <v>0</v>
      </c>
      <c r="I88" s="121">
        <f>SUM(G88:H88)</f>
        <v>438288</v>
      </c>
    </row>
    <row r="89" spans="1:9" ht="38.25" customHeight="1">
      <c r="A89" s="2" t="s">
        <v>286</v>
      </c>
      <c r="B89" s="1" t="s">
        <v>168</v>
      </c>
      <c r="C89" s="1" t="s">
        <v>13</v>
      </c>
      <c r="D89" s="1" t="s">
        <v>41</v>
      </c>
      <c r="E89" s="1" t="s">
        <v>232</v>
      </c>
      <c r="F89" s="17"/>
      <c r="G89" s="121">
        <f>G90</f>
        <v>438288</v>
      </c>
      <c r="H89" s="121">
        <f>H90</f>
        <v>0</v>
      </c>
      <c r="I89" s="121">
        <f>SUM(G89:H89)</f>
        <v>438288</v>
      </c>
    </row>
    <row r="90" spans="1:9" ht="12.75">
      <c r="A90" s="15" t="s">
        <v>10</v>
      </c>
      <c r="B90" s="1" t="s">
        <v>168</v>
      </c>
      <c r="C90" s="1" t="s">
        <v>13</v>
      </c>
      <c r="D90" s="1" t="s">
        <v>41</v>
      </c>
      <c r="E90" s="1" t="s">
        <v>232</v>
      </c>
      <c r="F90" s="17" t="s">
        <v>57</v>
      </c>
      <c r="G90" s="121">
        <v>438288</v>
      </c>
      <c r="H90" s="121"/>
      <c r="I90" s="121">
        <f>SUM(G90:H90)</f>
        <v>438288</v>
      </c>
    </row>
    <row r="91" spans="1:9" ht="12.75">
      <c r="A91" s="100"/>
      <c r="B91" s="101"/>
      <c r="C91" s="102"/>
      <c r="D91" s="102"/>
      <c r="E91" s="102"/>
      <c r="F91" s="103"/>
      <c r="G91" s="127"/>
      <c r="H91" s="127"/>
      <c r="I91" s="127"/>
    </row>
    <row r="92" spans="1:9" ht="15.75">
      <c r="A92" s="45" t="s">
        <v>18</v>
      </c>
      <c r="B92" s="41" t="s">
        <v>168</v>
      </c>
      <c r="C92" s="41" t="s">
        <v>59</v>
      </c>
      <c r="D92" s="1"/>
      <c r="E92" s="1"/>
      <c r="F92" s="17"/>
      <c r="G92" s="118">
        <f>G93+G101</f>
        <v>800000</v>
      </c>
      <c r="H92" s="118">
        <f>H93+H101</f>
        <v>0</v>
      </c>
      <c r="I92" s="118">
        <f aca="true" t="shared" si="9" ref="I92:I99">SUM(G92:H92)</f>
        <v>800000</v>
      </c>
    </row>
    <row r="93" spans="1:9" ht="12.75">
      <c r="A93" s="33" t="s">
        <v>195</v>
      </c>
      <c r="B93" s="18" t="s">
        <v>168</v>
      </c>
      <c r="C93" s="18" t="s">
        <v>59</v>
      </c>
      <c r="D93" s="18" t="s">
        <v>60</v>
      </c>
      <c r="E93" s="18"/>
      <c r="F93" s="40"/>
      <c r="G93" s="119">
        <f>G94+G97</f>
        <v>600000</v>
      </c>
      <c r="H93" s="119">
        <f>H94+H97</f>
        <v>0</v>
      </c>
      <c r="I93" s="119">
        <f t="shared" si="9"/>
        <v>600000</v>
      </c>
    </row>
    <row r="94" spans="1:9" ht="25.5">
      <c r="A94" s="2" t="s">
        <v>19</v>
      </c>
      <c r="B94" s="1" t="s">
        <v>168</v>
      </c>
      <c r="C94" s="1" t="s">
        <v>59</v>
      </c>
      <c r="D94" s="1" t="s">
        <v>60</v>
      </c>
      <c r="E94" s="1" t="s">
        <v>20</v>
      </c>
      <c r="F94" s="17"/>
      <c r="G94" s="121">
        <f>G95</f>
        <v>550000</v>
      </c>
      <c r="H94" s="121">
        <f>H95</f>
        <v>0</v>
      </c>
      <c r="I94" s="121">
        <f t="shared" si="9"/>
        <v>550000</v>
      </c>
    </row>
    <row r="95" spans="1:9" ht="25.5">
      <c r="A95" s="2" t="s">
        <v>238</v>
      </c>
      <c r="B95" s="1" t="s">
        <v>168</v>
      </c>
      <c r="C95" s="1" t="s">
        <v>59</v>
      </c>
      <c r="D95" s="1" t="s">
        <v>60</v>
      </c>
      <c r="E95" s="1" t="s">
        <v>21</v>
      </c>
      <c r="F95" s="17"/>
      <c r="G95" s="121">
        <f>G96</f>
        <v>550000</v>
      </c>
      <c r="H95" s="121">
        <f>H96</f>
        <v>0</v>
      </c>
      <c r="I95" s="121">
        <f t="shared" si="9"/>
        <v>550000</v>
      </c>
    </row>
    <row r="96" spans="1:9" ht="12.75" customHeight="1">
      <c r="A96" s="15" t="s">
        <v>136</v>
      </c>
      <c r="B96" s="1" t="s">
        <v>168</v>
      </c>
      <c r="C96" s="1" t="s">
        <v>59</v>
      </c>
      <c r="D96" s="1" t="s">
        <v>60</v>
      </c>
      <c r="E96" s="1" t="s">
        <v>21</v>
      </c>
      <c r="F96" s="17" t="s">
        <v>135</v>
      </c>
      <c r="G96" s="121">
        <v>550000</v>
      </c>
      <c r="H96" s="121"/>
      <c r="I96" s="121">
        <f t="shared" si="9"/>
        <v>550000</v>
      </c>
    </row>
    <row r="97" spans="1:9" ht="12.75">
      <c r="A97" s="2" t="s">
        <v>149</v>
      </c>
      <c r="B97" s="1" t="s">
        <v>168</v>
      </c>
      <c r="C97" s="1" t="s">
        <v>59</v>
      </c>
      <c r="D97" s="1" t="s">
        <v>60</v>
      </c>
      <c r="E97" s="1" t="s">
        <v>150</v>
      </c>
      <c r="F97" s="17"/>
      <c r="G97" s="121">
        <f>G98</f>
        <v>50000</v>
      </c>
      <c r="H97" s="121">
        <f>H98</f>
        <v>0</v>
      </c>
      <c r="I97" s="121">
        <f t="shared" si="9"/>
        <v>50000</v>
      </c>
    </row>
    <row r="98" spans="1:9" ht="25.5">
      <c r="A98" s="66" t="s">
        <v>343</v>
      </c>
      <c r="B98" s="1" t="s">
        <v>168</v>
      </c>
      <c r="C98" s="1" t="s">
        <v>59</v>
      </c>
      <c r="D98" s="1" t="s">
        <v>60</v>
      </c>
      <c r="E98" s="1" t="s">
        <v>236</v>
      </c>
      <c r="F98" s="17"/>
      <c r="G98" s="121">
        <f>G99</f>
        <v>50000</v>
      </c>
      <c r="H98" s="121">
        <f>H99</f>
        <v>0</v>
      </c>
      <c r="I98" s="121">
        <f t="shared" si="9"/>
        <v>50000</v>
      </c>
    </row>
    <row r="99" spans="1:9" ht="12.75">
      <c r="A99" s="15" t="s">
        <v>152</v>
      </c>
      <c r="B99" s="1" t="s">
        <v>168</v>
      </c>
      <c r="C99" s="1" t="s">
        <v>59</v>
      </c>
      <c r="D99" s="1" t="s">
        <v>60</v>
      </c>
      <c r="E99" s="1" t="s">
        <v>236</v>
      </c>
      <c r="F99" s="17" t="s">
        <v>151</v>
      </c>
      <c r="G99" s="121">
        <v>50000</v>
      </c>
      <c r="H99" s="121"/>
      <c r="I99" s="121">
        <f t="shared" si="9"/>
        <v>50000</v>
      </c>
    </row>
    <row r="100" spans="1:9" ht="12.75">
      <c r="A100" s="15"/>
      <c r="B100" s="1"/>
      <c r="C100" s="1"/>
      <c r="D100" s="1"/>
      <c r="E100" s="1"/>
      <c r="F100" s="17"/>
      <c r="G100" s="121"/>
      <c r="H100" s="121"/>
      <c r="I100" s="121"/>
    </row>
    <row r="101" spans="1:9" ht="12.75">
      <c r="A101" s="33" t="s">
        <v>320</v>
      </c>
      <c r="B101" s="18" t="s">
        <v>168</v>
      </c>
      <c r="C101" s="18" t="s">
        <v>59</v>
      </c>
      <c r="D101" s="18" t="s">
        <v>56</v>
      </c>
      <c r="E101" s="18"/>
      <c r="F101" s="40"/>
      <c r="G101" s="119">
        <f aca="true" t="shared" si="10" ref="G101:H103">+G102</f>
        <v>200000</v>
      </c>
      <c r="H101" s="119">
        <f t="shared" si="10"/>
        <v>0</v>
      </c>
      <c r="I101" s="119">
        <f>SUM(G101:H101)</f>
        <v>200000</v>
      </c>
    </row>
    <row r="102" spans="1:9" ht="12.75">
      <c r="A102" s="15" t="s">
        <v>142</v>
      </c>
      <c r="B102" s="1" t="s">
        <v>168</v>
      </c>
      <c r="C102" s="1" t="s">
        <v>59</v>
      </c>
      <c r="D102" s="1" t="s">
        <v>60</v>
      </c>
      <c r="E102" s="1" t="s">
        <v>143</v>
      </c>
      <c r="F102" s="17"/>
      <c r="G102" s="121">
        <f t="shared" si="10"/>
        <v>200000</v>
      </c>
      <c r="H102" s="121">
        <f t="shared" si="10"/>
        <v>0</v>
      </c>
      <c r="I102" s="121">
        <f>SUM(G102:H102)</f>
        <v>200000</v>
      </c>
    </row>
    <row r="103" spans="1:9" ht="25.5">
      <c r="A103" s="15" t="s">
        <v>319</v>
      </c>
      <c r="B103" s="1" t="s">
        <v>168</v>
      </c>
      <c r="C103" s="1" t="s">
        <v>59</v>
      </c>
      <c r="D103" s="1" t="s">
        <v>60</v>
      </c>
      <c r="E103" s="1" t="s">
        <v>318</v>
      </c>
      <c r="F103" s="17"/>
      <c r="G103" s="121">
        <f t="shared" si="10"/>
        <v>200000</v>
      </c>
      <c r="H103" s="121">
        <f t="shared" si="10"/>
        <v>0</v>
      </c>
      <c r="I103" s="121">
        <f>SUM(G103:H103)</f>
        <v>200000</v>
      </c>
    </row>
    <row r="104" spans="1:9" ht="12.75">
      <c r="A104" s="15" t="s">
        <v>136</v>
      </c>
      <c r="B104" s="1" t="s">
        <v>168</v>
      </c>
      <c r="C104" s="1" t="s">
        <v>59</v>
      </c>
      <c r="D104" s="1" t="s">
        <v>60</v>
      </c>
      <c r="E104" s="1" t="s">
        <v>318</v>
      </c>
      <c r="F104" s="17" t="s">
        <v>135</v>
      </c>
      <c r="G104" s="121">
        <v>200000</v>
      </c>
      <c r="H104" s="121"/>
      <c r="I104" s="121">
        <f>SUM(G104:H104)</f>
        <v>200000</v>
      </c>
    </row>
    <row r="105" spans="1:9" ht="12.75">
      <c r="A105" s="33"/>
      <c r="B105" s="18"/>
      <c r="C105" s="18"/>
      <c r="D105" s="18"/>
      <c r="E105" s="18"/>
      <c r="F105" s="40"/>
      <c r="G105" s="119"/>
      <c r="H105" s="119"/>
      <c r="I105" s="119"/>
    </row>
    <row r="106" spans="1:9" ht="15.75">
      <c r="A106" s="45" t="s">
        <v>239</v>
      </c>
      <c r="B106" s="41" t="s">
        <v>168</v>
      </c>
      <c r="C106" s="41" t="s">
        <v>90</v>
      </c>
      <c r="D106" s="1"/>
      <c r="E106" s="1"/>
      <c r="F106" s="17"/>
      <c r="G106" s="118">
        <f aca="true" t="shared" si="11" ref="G106:H109">+G107</f>
        <v>305306</v>
      </c>
      <c r="H106" s="118">
        <f t="shared" si="11"/>
        <v>0</v>
      </c>
      <c r="I106" s="118">
        <f>SUM(G106:H106)</f>
        <v>305306</v>
      </c>
    </row>
    <row r="107" spans="1:9" ht="12.75">
      <c r="A107" s="33" t="s">
        <v>240</v>
      </c>
      <c r="B107" s="18" t="s">
        <v>168</v>
      </c>
      <c r="C107" s="18" t="s">
        <v>90</v>
      </c>
      <c r="D107" s="18" t="s">
        <v>60</v>
      </c>
      <c r="E107" s="18"/>
      <c r="F107" s="40"/>
      <c r="G107" s="119">
        <f t="shared" si="11"/>
        <v>305306</v>
      </c>
      <c r="H107" s="119">
        <f t="shared" si="11"/>
        <v>0</v>
      </c>
      <c r="I107" s="119">
        <f>SUM(G107:H107)</f>
        <v>305306</v>
      </c>
    </row>
    <row r="108" spans="1:9" ht="12.75">
      <c r="A108" s="15" t="s">
        <v>242</v>
      </c>
      <c r="B108" s="1" t="s">
        <v>168</v>
      </c>
      <c r="C108" s="1" t="s">
        <v>90</v>
      </c>
      <c r="D108" s="1" t="s">
        <v>60</v>
      </c>
      <c r="E108" s="1" t="s">
        <v>241</v>
      </c>
      <c r="F108" s="17"/>
      <c r="G108" s="121">
        <f t="shared" si="11"/>
        <v>305306</v>
      </c>
      <c r="H108" s="121">
        <f t="shared" si="11"/>
        <v>0</v>
      </c>
      <c r="I108" s="121">
        <f>SUM(G108:H108)</f>
        <v>305306</v>
      </c>
    </row>
    <row r="109" spans="1:9" ht="12.75">
      <c r="A109" s="15" t="s">
        <v>245</v>
      </c>
      <c r="B109" s="1" t="s">
        <v>168</v>
      </c>
      <c r="C109" s="1" t="s">
        <v>90</v>
      </c>
      <c r="D109" s="1" t="s">
        <v>60</v>
      </c>
      <c r="E109" s="1" t="s">
        <v>244</v>
      </c>
      <c r="F109" s="17"/>
      <c r="G109" s="121">
        <f t="shared" si="11"/>
        <v>305306</v>
      </c>
      <c r="H109" s="121">
        <f t="shared" si="11"/>
        <v>0</v>
      </c>
      <c r="I109" s="121">
        <f>SUM(G109:H109)</f>
        <v>305306</v>
      </c>
    </row>
    <row r="110" spans="1:9" ht="12.75">
      <c r="A110" s="2" t="s">
        <v>246</v>
      </c>
      <c r="B110" s="1" t="s">
        <v>168</v>
      </c>
      <c r="C110" s="1" t="s">
        <v>90</v>
      </c>
      <c r="D110" s="1" t="s">
        <v>60</v>
      </c>
      <c r="E110" s="1" t="s">
        <v>244</v>
      </c>
      <c r="F110" s="17" t="s">
        <v>243</v>
      </c>
      <c r="G110" s="121">
        <v>305306</v>
      </c>
      <c r="H110" s="121"/>
      <c r="I110" s="121">
        <f>SUM(G110:H110)</f>
        <v>305306</v>
      </c>
    </row>
    <row r="111" spans="1:9" ht="12.75">
      <c r="A111" s="2"/>
      <c r="B111" s="1"/>
      <c r="C111" s="1"/>
      <c r="D111" s="1"/>
      <c r="E111" s="1"/>
      <c r="F111" s="17"/>
      <c r="G111" s="121"/>
      <c r="H111" s="121"/>
      <c r="I111" s="121"/>
    </row>
    <row r="112" spans="1:9" ht="25.5">
      <c r="A112" s="61" t="s">
        <v>166</v>
      </c>
      <c r="B112" s="60" t="s">
        <v>167</v>
      </c>
      <c r="C112" s="58"/>
      <c r="D112" s="58"/>
      <c r="E112" s="59"/>
      <c r="F112" s="57"/>
      <c r="G112" s="126">
        <f>SUM(G113+G180)</f>
        <v>215726539</v>
      </c>
      <c r="H112" s="126">
        <f>SUM(H113+H180)</f>
        <v>10431410</v>
      </c>
      <c r="I112" s="126">
        <f aca="true" t="shared" si="12" ref="I112:I121">SUM(G112:H112)</f>
        <v>226157949</v>
      </c>
    </row>
    <row r="113" spans="1:9" ht="15.75">
      <c r="A113" s="34" t="s">
        <v>78</v>
      </c>
      <c r="B113" s="41" t="s">
        <v>167</v>
      </c>
      <c r="C113" s="41" t="s">
        <v>16</v>
      </c>
      <c r="D113" s="42"/>
      <c r="E113" s="42"/>
      <c r="F113" s="43"/>
      <c r="G113" s="118">
        <f>SUM(G114+G123+G155+G172)</f>
        <v>211567739</v>
      </c>
      <c r="H113" s="118">
        <f>SUM(H114+H123+H155+H172)</f>
        <v>10431410</v>
      </c>
      <c r="I113" s="118">
        <f t="shared" si="12"/>
        <v>221999149</v>
      </c>
    </row>
    <row r="114" spans="1:9" ht="12.75">
      <c r="A114" s="4" t="s">
        <v>32</v>
      </c>
      <c r="B114" s="18" t="s">
        <v>167</v>
      </c>
      <c r="C114" s="18" t="s">
        <v>16</v>
      </c>
      <c r="D114" s="18" t="s">
        <v>60</v>
      </c>
      <c r="E114" s="18"/>
      <c r="F114" s="40"/>
      <c r="G114" s="119">
        <f aca="true" t="shared" si="13" ref="G114:H116">G115</f>
        <v>25545869</v>
      </c>
      <c r="H114" s="119">
        <f>SUM(H115+H118)</f>
        <v>-1132390</v>
      </c>
      <c r="I114" s="119">
        <f t="shared" si="12"/>
        <v>24413479</v>
      </c>
    </row>
    <row r="115" spans="1:9" ht="12.75">
      <c r="A115" s="7" t="s">
        <v>115</v>
      </c>
      <c r="B115" s="1" t="s">
        <v>167</v>
      </c>
      <c r="C115" s="1" t="s">
        <v>16</v>
      </c>
      <c r="D115" s="1" t="s">
        <v>60</v>
      </c>
      <c r="E115" s="1" t="s">
        <v>116</v>
      </c>
      <c r="F115" s="17"/>
      <c r="G115" s="117">
        <f t="shared" si="13"/>
        <v>25545869</v>
      </c>
      <c r="H115" s="117">
        <f t="shared" si="13"/>
        <v>-1682090</v>
      </c>
      <c r="I115" s="117">
        <f t="shared" si="12"/>
        <v>23863779</v>
      </c>
    </row>
    <row r="116" spans="1:9" ht="12.75" customHeight="1">
      <c r="A116" s="2" t="s">
        <v>69</v>
      </c>
      <c r="B116" s="1" t="s">
        <v>167</v>
      </c>
      <c r="C116" s="1" t="s">
        <v>16</v>
      </c>
      <c r="D116" s="1" t="s">
        <v>60</v>
      </c>
      <c r="E116" s="1" t="s">
        <v>117</v>
      </c>
      <c r="F116" s="17"/>
      <c r="G116" s="121">
        <f t="shared" si="13"/>
        <v>25545869</v>
      </c>
      <c r="H116" s="121">
        <f t="shared" si="13"/>
        <v>-1682090</v>
      </c>
      <c r="I116" s="121">
        <f t="shared" si="12"/>
        <v>23863779</v>
      </c>
    </row>
    <row r="117" spans="1:9" ht="38.25">
      <c r="A117" s="7" t="s">
        <v>305</v>
      </c>
      <c r="B117" s="1" t="s">
        <v>167</v>
      </c>
      <c r="C117" s="1" t="s">
        <v>16</v>
      </c>
      <c r="D117" s="1" t="s">
        <v>60</v>
      </c>
      <c r="E117" s="1" t="s">
        <v>117</v>
      </c>
      <c r="F117" s="17" t="s">
        <v>306</v>
      </c>
      <c r="G117" s="121">
        <f>26045869-500000</f>
        <v>25545869</v>
      </c>
      <c r="H117" s="131">
        <v>-1682090</v>
      </c>
      <c r="I117" s="121">
        <f t="shared" si="12"/>
        <v>23863779</v>
      </c>
    </row>
    <row r="118" spans="1:9" ht="12.75">
      <c r="A118" s="7" t="s">
        <v>373</v>
      </c>
      <c r="B118" s="62" t="s">
        <v>167</v>
      </c>
      <c r="C118" s="1" t="s">
        <v>16</v>
      </c>
      <c r="D118" s="1" t="s">
        <v>60</v>
      </c>
      <c r="E118" s="1" t="s">
        <v>42</v>
      </c>
      <c r="F118" s="17"/>
      <c r="G118" s="121"/>
      <c r="H118" s="121">
        <f>H119</f>
        <v>549700</v>
      </c>
      <c r="I118" s="121">
        <f t="shared" si="12"/>
        <v>549700</v>
      </c>
    </row>
    <row r="119" spans="1:9" ht="38.25">
      <c r="A119" s="7" t="s">
        <v>103</v>
      </c>
      <c r="B119" s="62" t="s">
        <v>167</v>
      </c>
      <c r="C119" s="1" t="s">
        <v>16</v>
      </c>
      <c r="D119" s="1" t="s">
        <v>60</v>
      </c>
      <c r="E119" s="1" t="s">
        <v>43</v>
      </c>
      <c r="F119" s="17"/>
      <c r="G119" s="121"/>
      <c r="H119" s="121">
        <f>H120</f>
        <v>549700</v>
      </c>
      <c r="I119" s="121">
        <f t="shared" si="12"/>
        <v>549700</v>
      </c>
    </row>
    <row r="120" spans="1:9" ht="63.75">
      <c r="A120" s="115" t="s">
        <v>374</v>
      </c>
      <c r="B120" s="62" t="s">
        <v>167</v>
      </c>
      <c r="C120" s="1" t="s">
        <v>16</v>
      </c>
      <c r="D120" s="1" t="s">
        <v>60</v>
      </c>
      <c r="E120" s="1" t="s">
        <v>375</v>
      </c>
      <c r="F120" s="17"/>
      <c r="G120" s="121"/>
      <c r="H120" s="121">
        <f>H121</f>
        <v>549700</v>
      </c>
      <c r="I120" s="121">
        <f t="shared" si="12"/>
        <v>549700</v>
      </c>
    </row>
    <row r="121" spans="1:9" ht="12.75">
      <c r="A121" s="7" t="s">
        <v>308</v>
      </c>
      <c r="B121" s="62" t="s">
        <v>167</v>
      </c>
      <c r="C121" s="1" t="s">
        <v>16</v>
      </c>
      <c r="D121" s="1" t="s">
        <v>60</v>
      </c>
      <c r="E121" s="1" t="s">
        <v>375</v>
      </c>
      <c r="F121" s="17" t="s">
        <v>307</v>
      </c>
      <c r="G121" s="121"/>
      <c r="H121" s="121">
        <f>464700+85000</f>
        <v>549700</v>
      </c>
      <c r="I121" s="121">
        <f t="shared" si="12"/>
        <v>549700</v>
      </c>
    </row>
    <row r="122" spans="1:9" ht="12.75">
      <c r="A122" s="4"/>
      <c r="B122" s="52"/>
      <c r="C122" s="1"/>
      <c r="D122" s="1"/>
      <c r="E122" s="1"/>
      <c r="F122" s="17"/>
      <c r="G122" s="121"/>
      <c r="H122" s="121"/>
      <c r="I122" s="121"/>
    </row>
    <row r="123" spans="1:9" ht="12.75">
      <c r="A123" s="4" t="s">
        <v>79</v>
      </c>
      <c r="B123" s="18" t="s">
        <v>167</v>
      </c>
      <c r="C123" s="19" t="s">
        <v>16</v>
      </c>
      <c r="D123" s="19" t="s">
        <v>56</v>
      </c>
      <c r="E123" s="19"/>
      <c r="F123" s="37"/>
      <c r="G123" s="119">
        <f>G124+G129+G148+G135+G142</f>
        <v>172859483</v>
      </c>
      <c r="H123" s="119">
        <f>H124+H129+H148+H132+H135+H142</f>
        <v>11563800</v>
      </c>
      <c r="I123" s="119">
        <f>SUM(G123:H123)</f>
        <v>184423283</v>
      </c>
    </row>
    <row r="124" spans="1:9" ht="25.5">
      <c r="A124" s="2" t="s">
        <v>118</v>
      </c>
      <c r="B124" s="1" t="s">
        <v>167</v>
      </c>
      <c r="C124" s="1" t="s">
        <v>16</v>
      </c>
      <c r="D124" s="1" t="s">
        <v>56</v>
      </c>
      <c r="E124" s="1" t="s">
        <v>119</v>
      </c>
      <c r="F124" s="17"/>
      <c r="G124" s="117">
        <f>G125+G127</f>
        <v>32023522</v>
      </c>
      <c r="H124" s="117">
        <f>H125+H127</f>
        <v>0</v>
      </c>
      <c r="I124" s="117">
        <f>SUM(G124:H124)</f>
        <v>32023522</v>
      </c>
    </row>
    <row r="125" spans="1:9" ht="12.75" customHeight="1">
      <c r="A125" s="2" t="s">
        <v>69</v>
      </c>
      <c r="B125" s="1" t="s">
        <v>167</v>
      </c>
      <c r="C125" s="1" t="s">
        <v>16</v>
      </c>
      <c r="D125" s="1" t="s">
        <v>56</v>
      </c>
      <c r="E125" s="1" t="s">
        <v>120</v>
      </c>
      <c r="F125" s="17"/>
      <c r="G125" s="121">
        <f>G126</f>
        <v>31961993</v>
      </c>
      <c r="H125" s="121">
        <f>H126</f>
        <v>0</v>
      </c>
      <c r="I125" s="121">
        <f>SUM(G125:H125)</f>
        <v>31961993</v>
      </c>
    </row>
    <row r="126" spans="1:9" ht="38.25">
      <c r="A126" s="7" t="s">
        <v>305</v>
      </c>
      <c r="B126" s="1" t="s">
        <v>167</v>
      </c>
      <c r="C126" s="1" t="s">
        <v>16</v>
      </c>
      <c r="D126" s="1" t="s">
        <v>56</v>
      </c>
      <c r="E126" s="1" t="s">
        <v>120</v>
      </c>
      <c r="F126" s="17" t="s">
        <v>306</v>
      </c>
      <c r="G126" s="121">
        <f>32061993-100000</f>
        <v>31961993</v>
      </c>
      <c r="H126" s="131"/>
      <c r="I126" s="121">
        <f>SUM(G126:H126)</f>
        <v>31961993</v>
      </c>
    </row>
    <row r="127" spans="1:9" ht="63.75">
      <c r="A127" s="65" t="s">
        <v>174</v>
      </c>
      <c r="B127" s="1" t="s">
        <v>167</v>
      </c>
      <c r="C127" s="1" t="s">
        <v>16</v>
      </c>
      <c r="D127" s="1" t="s">
        <v>56</v>
      </c>
      <c r="E127" s="1" t="s">
        <v>175</v>
      </c>
      <c r="F127" s="17"/>
      <c r="G127" s="121">
        <f>G128</f>
        <v>61529</v>
      </c>
      <c r="H127" s="121">
        <f>H128</f>
        <v>0</v>
      </c>
      <c r="I127" s="121">
        <f aca="true" t="shared" si="14" ref="I127:I153">SUM(G127:H127)</f>
        <v>61529</v>
      </c>
    </row>
    <row r="128" spans="1:9" ht="12.75">
      <c r="A128" s="7" t="s">
        <v>308</v>
      </c>
      <c r="B128" s="1" t="s">
        <v>167</v>
      </c>
      <c r="C128" s="1" t="s">
        <v>16</v>
      </c>
      <c r="D128" s="1" t="s">
        <v>56</v>
      </c>
      <c r="E128" s="1" t="s">
        <v>175</v>
      </c>
      <c r="F128" s="17" t="s">
        <v>307</v>
      </c>
      <c r="G128" s="121">
        <v>61529</v>
      </c>
      <c r="H128" s="121"/>
      <c r="I128" s="121">
        <f t="shared" si="14"/>
        <v>61529</v>
      </c>
    </row>
    <row r="129" spans="1:9" ht="12.75">
      <c r="A129" s="2" t="s">
        <v>80</v>
      </c>
      <c r="B129" s="1" t="s">
        <v>167</v>
      </c>
      <c r="C129" s="1" t="s">
        <v>16</v>
      </c>
      <c r="D129" s="1" t="s">
        <v>56</v>
      </c>
      <c r="E129" s="1" t="s">
        <v>81</v>
      </c>
      <c r="F129" s="17"/>
      <c r="G129" s="121">
        <f>G130</f>
        <v>4773561</v>
      </c>
      <c r="H129" s="121">
        <f>H130</f>
        <v>0</v>
      </c>
      <c r="I129" s="121">
        <f t="shared" si="14"/>
        <v>4773561</v>
      </c>
    </row>
    <row r="130" spans="1:9" ht="12.75" customHeight="1">
      <c r="A130" s="2" t="s">
        <v>69</v>
      </c>
      <c r="B130" s="1" t="s">
        <v>167</v>
      </c>
      <c r="C130" s="1" t="s">
        <v>16</v>
      </c>
      <c r="D130" s="1" t="s">
        <v>56</v>
      </c>
      <c r="E130" s="1" t="s">
        <v>82</v>
      </c>
      <c r="F130" s="17"/>
      <c r="G130" s="121">
        <f>G131</f>
        <v>4773561</v>
      </c>
      <c r="H130" s="121">
        <f>H131</f>
        <v>0</v>
      </c>
      <c r="I130" s="121">
        <f t="shared" si="14"/>
        <v>4773561</v>
      </c>
    </row>
    <row r="131" spans="1:9" ht="38.25">
      <c r="A131" s="7" t="s">
        <v>305</v>
      </c>
      <c r="B131" s="1" t="s">
        <v>167</v>
      </c>
      <c r="C131" s="1" t="s">
        <v>16</v>
      </c>
      <c r="D131" s="1" t="s">
        <v>56</v>
      </c>
      <c r="E131" s="1" t="s">
        <v>82</v>
      </c>
      <c r="F131" s="17" t="s">
        <v>306</v>
      </c>
      <c r="G131" s="121">
        <v>4773561</v>
      </c>
      <c r="H131" s="121"/>
      <c r="I131" s="121">
        <f t="shared" si="14"/>
        <v>4773561</v>
      </c>
    </row>
    <row r="132" spans="1:9" ht="12.75">
      <c r="A132" s="7" t="s">
        <v>435</v>
      </c>
      <c r="B132" s="1" t="s">
        <v>167</v>
      </c>
      <c r="C132" s="1" t="s">
        <v>16</v>
      </c>
      <c r="D132" s="1" t="s">
        <v>56</v>
      </c>
      <c r="E132" s="1" t="s">
        <v>436</v>
      </c>
      <c r="F132" s="17"/>
      <c r="G132" s="121"/>
      <c r="H132" s="121">
        <f>H133</f>
        <v>6773000</v>
      </c>
      <c r="I132" s="121">
        <f t="shared" si="14"/>
        <v>6773000</v>
      </c>
    </row>
    <row r="133" spans="1:9" ht="12.75">
      <c r="A133" s="7" t="s">
        <v>433</v>
      </c>
      <c r="B133" s="1" t="s">
        <v>167</v>
      </c>
      <c r="C133" s="1" t="s">
        <v>16</v>
      </c>
      <c r="D133" s="1" t="s">
        <v>56</v>
      </c>
      <c r="E133" s="1" t="s">
        <v>434</v>
      </c>
      <c r="F133" s="17"/>
      <c r="G133" s="121"/>
      <c r="H133" s="121">
        <f>H134</f>
        <v>6773000</v>
      </c>
      <c r="I133" s="121">
        <f t="shared" si="14"/>
        <v>6773000</v>
      </c>
    </row>
    <row r="134" spans="1:9" ht="12.75">
      <c r="A134" s="7" t="s">
        <v>308</v>
      </c>
      <c r="B134" s="1" t="s">
        <v>167</v>
      </c>
      <c r="C134" s="1" t="s">
        <v>16</v>
      </c>
      <c r="D134" s="1" t="s">
        <v>56</v>
      </c>
      <c r="E134" s="1" t="s">
        <v>434</v>
      </c>
      <c r="F134" s="17" t="s">
        <v>307</v>
      </c>
      <c r="G134" s="121"/>
      <c r="H134" s="121">
        <v>6773000</v>
      </c>
      <c r="I134" s="121">
        <f t="shared" si="14"/>
        <v>6773000</v>
      </c>
    </row>
    <row r="135" spans="1:9" ht="19.5" customHeight="1">
      <c r="A135" s="7" t="s">
        <v>126</v>
      </c>
      <c r="B135" s="1" t="s">
        <v>167</v>
      </c>
      <c r="C135" s="1" t="s">
        <v>16</v>
      </c>
      <c r="D135" s="1" t="s">
        <v>56</v>
      </c>
      <c r="E135" s="1" t="s">
        <v>127</v>
      </c>
      <c r="F135" s="17"/>
      <c r="G135" s="121">
        <f>SUM(G136+G139)</f>
        <v>132985400</v>
      </c>
      <c r="H135" s="121">
        <f>SUM(H136+H139)</f>
        <v>2062000</v>
      </c>
      <c r="I135" s="121">
        <f t="shared" si="14"/>
        <v>135047400</v>
      </c>
    </row>
    <row r="136" spans="1:9" ht="23.25" customHeight="1">
      <c r="A136" s="7" t="s">
        <v>411</v>
      </c>
      <c r="B136" s="1" t="s">
        <v>167</v>
      </c>
      <c r="C136" s="1" t="s">
        <v>16</v>
      </c>
      <c r="D136" s="1" t="s">
        <v>56</v>
      </c>
      <c r="E136" s="1" t="s">
        <v>412</v>
      </c>
      <c r="F136" s="17"/>
      <c r="G136" s="121"/>
      <c r="H136" s="121">
        <f>H137</f>
        <v>2062000</v>
      </c>
      <c r="I136" s="121">
        <f t="shared" si="14"/>
        <v>2062000</v>
      </c>
    </row>
    <row r="137" spans="1:9" ht="24.75" customHeight="1">
      <c r="A137" s="7" t="s">
        <v>413</v>
      </c>
      <c r="B137" s="1" t="s">
        <v>167</v>
      </c>
      <c r="C137" s="1" t="s">
        <v>16</v>
      </c>
      <c r="D137" s="1" t="s">
        <v>56</v>
      </c>
      <c r="E137" s="1" t="s">
        <v>414</v>
      </c>
      <c r="F137" s="17"/>
      <c r="G137" s="121"/>
      <c r="H137" s="121">
        <f>H138</f>
        <v>2062000</v>
      </c>
      <c r="I137" s="121">
        <f t="shared" si="14"/>
        <v>2062000</v>
      </c>
    </row>
    <row r="138" spans="1:9" ht="23.25" customHeight="1">
      <c r="A138" s="7" t="s">
        <v>415</v>
      </c>
      <c r="B138" s="1" t="s">
        <v>167</v>
      </c>
      <c r="C138" s="1" t="s">
        <v>16</v>
      </c>
      <c r="D138" s="1" t="s">
        <v>56</v>
      </c>
      <c r="E138" s="1" t="s">
        <v>414</v>
      </c>
      <c r="F138" s="17" t="s">
        <v>416</v>
      </c>
      <c r="G138" s="121"/>
      <c r="H138" s="121">
        <v>2062000</v>
      </c>
      <c r="I138" s="121">
        <f t="shared" si="14"/>
        <v>2062000</v>
      </c>
    </row>
    <row r="139" spans="1:9" ht="12.75">
      <c r="A139" s="7" t="s">
        <v>142</v>
      </c>
      <c r="B139" s="1" t="s">
        <v>167</v>
      </c>
      <c r="C139" s="1" t="s">
        <v>16</v>
      </c>
      <c r="D139" s="1" t="s">
        <v>56</v>
      </c>
      <c r="E139" s="1" t="s">
        <v>143</v>
      </c>
      <c r="F139" s="17"/>
      <c r="G139" s="121">
        <f>G140</f>
        <v>132985400</v>
      </c>
      <c r="H139" s="121">
        <f>H140</f>
        <v>0</v>
      </c>
      <c r="I139" s="121">
        <f t="shared" si="14"/>
        <v>132985400</v>
      </c>
    </row>
    <row r="140" spans="1:9" ht="25.5">
      <c r="A140" s="7" t="s">
        <v>327</v>
      </c>
      <c r="B140" s="1" t="s">
        <v>167</v>
      </c>
      <c r="C140" s="1" t="s">
        <v>16</v>
      </c>
      <c r="D140" s="1" t="s">
        <v>56</v>
      </c>
      <c r="E140" s="1" t="s">
        <v>326</v>
      </c>
      <c r="F140" s="17"/>
      <c r="G140" s="121">
        <f>+G141</f>
        <v>132985400</v>
      </c>
      <c r="H140" s="121">
        <f>+H141</f>
        <v>0</v>
      </c>
      <c r="I140" s="121">
        <f t="shared" si="14"/>
        <v>132985400</v>
      </c>
    </row>
    <row r="141" spans="1:9" ht="38.25">
      <c r="A141" s="7" t="s">
        <v>305</v>
      </c>
      <c r="B141" s="1" t="s">
        <v>167</v>
      </c>
      <c r="C141" s="1" t="s">
        <v>16</v>
      </c>
      <c r="D141" s="1" t="s">
        <v>56</v>
      </c>
      <c r="E141" s="1" t="s">
        <v>326</v>
      </c>
      <c r="F141" s="17" t="s">
        <v>306</v>
      </c>
      <c r="G141" s="121">
        <v>132985400</v>
      </c>
      <c r="H141" s="121"/>
      <c r="I141" s="121">
        <f t="shared" si="14"/>
        <v>132985400</v>
      </c>
    </row>
    <row r="142" spans="1:9" ht="12.75">
      <c r="A142" s="7" t="s">
        <v>373</v>
      </c>
      <c r="B142" s="62" t="s">
        <v>167</v>
      </c>
      <c r="C142" s="1" t="s">
        <v>16</v>
      </c>
      <c r="D142" s="1" t="s">
        <v>56</v>
      </c>
      <c r="E142" s="1" t="s">
        <v>42</v>
      </c>
      <c r="F142" s="17"/>
      <c r="G142" s="121">
        <f aca="true" t="shared" si="15" ref="G142:H144">G143</f>
        <v>2927000</v>
      </c>
      <c r="H142" s="121">
        <f t="shared" si="15"/>
        <v>1728800</v>
      </c>
      <c r="I142" s="121">
        <f t="shared" si="14"/>
        <v>4655800</v>
      </c>
    </row>
    <row r="143" spans="1:9" ht="38.25">
      <c r="A143" s="7" t="s">
        <v>103</v>
      </c>
      <c r="B143" s="62" t="s">
        <v>167</v>
      </c>
      <c r="C143" s="1" t="s">
        <v>16</v>
      </c>
      <c r="D143" s="1" t="s">
        <v>56</v>
      </c>
      <c r="E143" s="1" t="s">
        <v>43</v>
      </c>
      <c r="F143" s="17"/>
      <c r="G143" s="121">
        <f t="shared" si="15"/>
        <v>2927000</v>
      </c>
      <c r="H143" s="121">
        <f t="shared" si="15"/>
        <v>1728800</v>
      </c>
      <c r="I143" s="121">
        <f t="shared" si="14"/>
        <v>4655800</v>
      </c>
    </row>
    <row r="144" spans="1:9" ht="63.75">
      <c r="A144" s="115" t="s">
        <v>374</v>
      </c>
      <c r="B144" s="62" t="s">
        <v>167</v>
      </c>
      <c r="C144" s="1" t="s">
        <v>16</v>
      </c>
      <c r="D144" s="1" t="s">
        <v>56</v>
      </c>
      <c r="E144" s="1" t="s">
        <v>375</v>
      </c>
      <c r="F144" s="17"/>
      <c r="G144" s="121">
        <f t="shared" si="15"/>
        <v>2927000</v>
      </c>
      <c r="H144" s="121">
        <f>SUM(H145:H146)</f>
        <v>1728800</v>
      </c>
      <c r="I144" s="121">
        <f t="shared" si="14"/>
        <v>4655800</v>
      </c>
    </row>
    <row r="145" spans="1:9" ht="38.25">
      <c r="A145" s="7" t="s">
        <v>305</v>
      </c>
      <c r="B145" s="62" t="s">
        <v>167</v>
      </c>
      <c r="C145" s="1" t="s">
        <v>16</v>
      </c>
      <c r="D145" s="1" t="s">
        <v>56</v>
      </c>
      <c r="E145" s="1" t="s">
        <v>375</v>
      </c>
      <c r="F145" s="17" t="s">
        <v>306</v>
      </c>
      <c r="G145" s="121">
        <v>2927000</v>
      </c>
      <c r="H145" s="121">
        <v>-2927000</v>
      </c>
      <c r="I145" s="121">
        <f t="shared" si="14"/>
        <v>0</v>
      </c>
    </row>
    <row r="146" spans="1:9" ht="12.75">
      <c r="A146" s="7" t="s">
        <v>308</v>
      </c>
      <c r="B146" s="62" t="s">
        <v>167</v>
      </c>
      <c r="C146" s="1" t="s">
        <v>16</v>
      </c>
      <c r="D146" s="1" t="s">
        <v>56</v>
      </c>
      <c r="E146" s="1" t="s">
        <v>375</v>
      </c>
      <c r="F146" s="17" t="s">
        <v>307</v>
      </c>
      <c r="G146" s="121"/>
      <c r="H146" s="121">
        <f>3247800+1408000</f>
        <v>4655800</v>
      </c>
      <c r="I146" s="121">
        <f t="shared" si="14"/>
        <v>4655800</v>
      </c>
    </row>
    <row r="147" spans="1:9" ht="12.75">
      <c r="A147" s="7"/>
      <c r="B147" s="1"/>
      <c r="C147" s="1"/>
      <c r="D147" s="1"/>
      <c r="E147" s="1"/>
      <c r="F147" s="17"/>
      <c r="G147" s="121"/>
      <c r="H147" s="121"/>
      <c r="I147" s="121">
        <f t="shared" si="14"/>
        <v>0</v>
      </c>
    </row>
    <row r="148" spans="1:9" ht="12.75">
      <c r="A148" s="2" t="s">
        <v>149</v>
      </c>
      <c r="B148" s="1" t="s">
        <v>167</v>
      </c>
      <c r="C148" s="1" t="s">
        <v>16</v>
      </c>
      <c r="D148" s="1" t="s">
        <v>56</v>
      </c>
      <c r="E148" s="1" t="s">
        <v>150</v>
      </c>
      <c r="F148" s="17"/>
      <c r="G148" s="121">
        <f>G149</f>
        <v>150000</v>
      </c>
      <c r="H148" s="121">
        <f>SUM(H150+H153)</f>
        <v>1000000</v>
      </c>
      <c r="I148" s="121">
        <f t="shared" si="14"/>
        <v>1150000</v>
      </c>
    </row>
    <row r="149" spans="1:9" ht="38.25">
      <c r="A149" s="2" t="s">
        <v>193</v>
      </c>
      <c r="B149" s="1" t="s">
        <v>167</v>
      </c>
      <c r="C149" s="1" t="s">
        <v>16</v>
      </c>
      <c r="D149" s="1" t="s">
        <v>56</v>
      </c>
      <c r="E149" s="1" t="s">
        <v>220</v>
      </c>
      <c r="F149" s="17"/>
      <c r="G149" s="121">
        <f>+G150</f>
        <v>150000</v>
      </c>
      <c r="H149" s="121">
        <f>+H150</f>
        <v>0</v>
      </c>
      <c r="I149" s="121">
        <f t="shared" si="14"/>
        <v>150000</v>
      </c>
    </row>
    <row r="150" spans="1:9" ht="12.75">
      <c r="A150" s="7" t="s">
        <v>308</v>
      </c>
      <c r="B150" s="1" t="s">
        <v>167</v>
      </c>
      <c r="C150" s="1" t="s">
        <v>16</v>
      </c>
      <c r="D150" s="1" t="s">
        <v>56</v>
      </c>
      <c r="E150" s="1" t="s">
        <v>220</v>
      </c>
      <c r="F150" s="17" t="s">
        <v>307</v>
      </c>
      <c r="G150" s="121">
        <v>150000</v>
      </c>
      <c r="H150" s="121"/>
      <c r="I150" s="121">
        <f t="shared" si="14"/>
        <v>150000</v>
      </c>
    </row>
    <row r="151" spans="1:9" ht="38.25">
      <c r="A151" s="7" t="s">
        <v>226</v>
      </c>
      <c r="B151" s="14" t="s">
        <v>167</v>
      </c>
      <c r="C151" s="14" t="s">
        <v>16</v>
      </c>
      <c r="D151" s="14" t="s">
        <v>56</v>
      </c>
      <c r="E151" s="14" t="s">
        <v>223</v>
      </c>
      <c r="F151" s="21"/>
      <c r="G151" s="121"/>
      <c r="H151" s="121">
        <f>H152</f>
        <v>1000000</v>
      </c>
      <c r="I151" s="121">
        <f t="shared" si="14"/>
        <v>1000000</v>
      </c>
    </row>
    <row r="152" spans="1:9" ht="12.75">
      <c r="A152" s="7" t="s">
        <v>228</v>
      </c>
      <c r="B152" s="14" t="s">
        <v>167</v>
      </c>
      <c r="C152" s="14" t="s">
        <v>16</v>
      </c>
      <c r="D152" s="14" t="s">
        <v>56</v>
      </c>
      <c r="E152" s="14" t="s">
        <v>227</v>
      </c>
      <c r="F152" s="21"/>
      <c r="G152" s="121"/>
      <c r="H152" s="121">
        <f>H153</f>
        <v>1000000</v>
      </c>
      <c r="I152" s="121">
        <f t="shared" si="14"/>
        <v>1000000</v>
      </c>
    </row>
    <row r="153" spans="1:9" ht="12.75">
      <c r="A153" s="2" t="s">
        <v>183</v>
      </c>
      <c r="B153" s="88" t="s">
        <v>167</v>
      </c>
      <c r="C153" s="88" t="s">
        <v>16</v>
      </c>
      <c r="D153" s="88" t="s">
        <v>56</v>
      </c>
      <c r="E153" s="88" t="s">
        <v>227</v>
      </c>
      <c r="F153" s="89" t="s">
        <v>145</v>
      </c>
      <c r="G153" s="121"/>
      <c r="H153" s="121">
        <v>1000000</v>
      </c>
      <c r="I153" s="121">
        <f t="shared" si="14"/>
        <v>1000000</v>
      </c>
    </row>
    <row r="154" spans="1:9" ht="12.75">
      <c r="A154" s="2"/>
      <c r="B154" s="54"/>
      <c r="C154" s="1"/>
      <c r="D154" s="1"/>
      <c r="E154" s="1"/>
      <c r="F154" s="17"/>
      <c r="G154" s="121"/>
      <c r="H154" s="121"/>
      <c r="I154" s="121"/>
    </row>
    <row r="155" spans="1:9" ht="12.75">
      <c r="A155" s="4" t="s">
        <v>104</v>
      </c>
      <c r="B155" s="18" t="s">
        <v>167</v>
      </c>
      <c r="C155" s="18" t="s">
        <v>16</v>
      </c>
      <c r="D155" s="18" t="s">
        <v>16</v>
      </c>
      <c r="E155" s="18"/>
      <c r="F155" s="40"/>
      <c r="G155" s="119">
        <f>+G156+G160+G163+G167</f>
        <v>4410077</v>
      </c>
      <c r="H155" s="119">
        <f>+H156+H160+H163+H167</f>
        <v>0</v>
      </c>
      <c r="I155" s="119">
        <f>SUM(G155:H155)</f>
        <v>4410077</v>
      </c>
    </row>
    <row r="156" spans="1:9" ht="12.75">
      <c r="A156" s="2" t="s">
        <v>105</v>
      </c>
      <c r="B156" s="1" t="s">
        <v>167</v>
      </c>
      <c r="C156" s="1" t="s">
        <v>16</v>
      </c>
      <c r="D156" s="1" t="s">
        <v>16</v>
      </c>
      <c r="E156" s="1" t="s">
        <v>106</v>
      </c>
      <c r="F156" s="17"/>
      <c r="G156" s="117">
        <f>G157</f>
        <v>92000</v>
      </c>
      <c r="H156" s="117">
        <f>H157</f>
        <v>0</v>
      </c>
      <c r="I156" s="121">
        <f aca="true" t="shared" si="16" ref="I156:I170">SUM(G156:H156)</f>
        <v>92000</v>
      </c>
    </row>
    <row r="157" spans="1:9" ht="12.75">
      <c r="A157" s="7" t="s">
        <v>107</v>
      </c>
      <c r="B157" s="1" t="s">
        <v>167</v>
      </c>
      <c r="C157" s="1" t="s">
        <v>16</v>
      </c>
      <c r="D157" s="1" t="s">
        <v>16</v>
      </c>
      <c r="E157" s="1" t="s">
        <v>108</v>
      </c>
      <c r="F157" s="17"/>
      <c r="G157" s="121">
        <f>SUM(G158:G159)</f>
        <v>92000</v>
      </c>
      <c r="H157" s="121">
        <f>SUM(H158:H159)</f>
        <v>0</v>
      </c>
      <c r="I157" s="121">
        <f t="shared" si="16"/>
        <v>92000</v>
      </c>
    </row>
    <row r="158" spans="1:9" ht="12.75" customHeight="1">
      <c r="A158" s="7" t="s">
        <v>308</v>
      </c>
      <c r="B158" s="1" t="s">
        <v>167</v>
      </c>
      <c r="C158" s="1" t="s">
        <v>16</v>
      </c>
      <c r="D158" s="1" t="s">
        <v>16</v>
      </c>
      <c r="E158" s="1" t="s">
        <v>108</v>
      </c>
      <c r="F158" s="17" t="s">
        <v>307</v>
      </c>
      <c r="G158" s="121">
        <v>0</v>
      </c>
      <c r="H158" s="121"/>
      <c r="I158" s="121">
        <f t="shared" si="16"/>
        <v>0</v>
      </c>
    </row>
    <row r="159" spans="1:9" ht="39.75" customHeight="1">
      <c r="A159" s="7" t="s">
        <v>305</v>
      </c>
      <c r="B159" s="1" t="s">
        <v>167</v>
      </c>
      <c r="C159" s="1" t="s">
        <v>16</v>
      </c>
      <c r="D159" s="1" t="s">
        <v>16</v>
      </c>
      <c r="E159" s="1" t="s">
        <v>108</v>
      </c>
      <c r="F159" s="17" t="s">
        <v>306</v>
      </c>
      <c r="G159" s="121">
        <v>92000</v>
      </c>
      <c r="H159" s="121"/>
      <c r="I159" s="121">
        <f t="shared" si="16"/>
        <v>92000</v>
      </c>
    </row>
    <row r="160" spans="1:9" ht="25.5">
      <c r="A160" s="7" t="s">
        <v>109</v>
      </c>
      <c r="B160" s="1" t="s">
        <v>167</v>
      </c>
      <c r="C160" s="1" t="s">
        <v>16</v>
      </c>
      <c r="D160" s="1" t="s">
        <v>16</v>
      </c>
      <c r="E160" s="1" t="s">
        <v>33</v>
      </c>
      <c r="F160" s="17"/>
      <c r="G160" s="121">
        <f>G161</f>
        <v>1007177</v>
      </c>
      <c r="H160" s="121">
        <f>H161</f>
        <v>0</v>
      </c>
      <c r="I160" s="121">
        <f t="shared" si="16"/>
        <v>1007177</v>
      </c>
    </row>
    <row r="161" spans="1:9" ht="12.75" customHeight="1">
      <c r="A161" s="2" t="s">
        <v>69</v>
      </c>
      <c r="B161" s="1" t="s">
        <v>167</v>
      </c>
      <c r="C161" s="1" t="s">
        <v>16</v>
      </c>
      <c r="D161" s="1" t="s">
        <v>16</v>
      </c>
      <c r="E161" s="1" t="s">
        <v>147</v>
      </c>
      <c r="F161" s="17"/>
      <c r="G161" s="121">
        <f>G162</f>
        <v>1007177</v>
      </c>
      <c r="H161" s="121">
        <f>H162</f>
        <v>0</v>
      </c>
      <c r="I161" s="121">
        <f t="shared" si="16"/>
        <v>1007177</v>
      </c>
    </row>
    <row r="162" spans="1:9" ht="38.25">
      <c r="A162" s="7" t="s">
        <v>305</v>
      </c>
      <c r="B162" s="1" t="s">
        <v>167</v>
      </c>
      <c r="C162" s="1" t="s">
        <v>16</v>
      </c>
      <c r="D162" s="1" t="s">
        <v>16</v>
      </c>
      <c r="E162" s="1" t="s">
        <v>147</v>
      </c>
      <c r="F162" s="17" t="s">
        <v>306</v>
      </c>
      <c r="G162" s="121">
        <v>1007177</v>
      </c>
      <c r="H162" s="121"/>
      <c r="I162" s="121">
        <f t="shared" si="16"/>
        <v>1007177</v>
      </c>
    </row>
    <row r="163" spans="1:9" ht="12.75">
      <c r="A163" s="7" t="s">
        <v>142</v>
      </c>
      <c r="B163" s="62" t="s">
        <v>167</v>
      </c>
      <c r="C163" s="1" t="s">
        <v>16</v>
      </c>
      <c r="D163" s="1" t="s">
        <v>16</v>
      </c>
      <c r="E163" s="1" t="s">
        <v>143</v>
      </c>
      <c r="F163" s="17"/>
      <c r="G163" s="121">
        <f>G164</f>
        <v>3003400</v>
      </c>
      <c r="H163" s="121">
        <f>H164</f>
        <v>0</v>
      </c>
      <c r="I163" s="121">
        <f t="shared" si="16"/>
        <v>3003400</v>
      </c>
    </row>
    <row r="164" spans="1:9" ht="25.5">
      <c r="A164" s="7" t="s">
        <v>317</v>
      </c>
      <c r="B164" s="62" t="s">
        <v>167</v>
      </c>
      <c r="C164" s="1" t="s">
        <v>16</v>
      </c>
      <c r="D164" s="1" t="s">
        <v>16</v>
      </c>
      <c r="E164" s="1" t="s">
        <v>316</v>
      </c>
      <c r="F164" s="17"/>
      <c r="G164" s="121">
        <f>SUM(G165:G166)</f>
        <v>3003400</v>
      </c>
      <c r="H164" s="121">
        <f>SUM(H165:H166)</f>
        <v>0</v>
      </c>
      <c r="I164" s="121">
        <f t="shared" si="16"/>
        <v>3003400</v>
      </c>
    </row>
    <row r="165" spans="1:9" ht="12.75">
      <c r="A165" s="7" t="s">
        <v>308</v>
      </c>
      <c r="B165" s="62" t="s">
        <v>167</v>
      </c>
      <c r="C165" s="1" t="s">
        <v>16</v>
      </c>
      <c r="D165" s="1" t="s">
        <v>16</v>
      </c>
      <c r="E165" s="1" t="s">
        <v>316</v>
      </c>
      <c r="F165" s="17" t="s">
        <v>307</v>
      </c>
      <c r="G165" s="121">
        <v>292500</v>
      </c>
      <c r="H165" s="121"/>
      <c r="I165" s="121">
        <f t="shared" si="16"/>
        <v>292500</v>
      </c>
    </row>
    <row r="166" spans="1:9" ht="12.75">
      <c r="A166" s="15" t="s">
        <v>136</v>
      </c>
      <c r="B166" s="62" t="s">
        <v>167</v>
      </c>
      <c r="C166" s="1" t="s">
        <v>16</v>
      </c>
      <c r="D166" s="1" t="s">
        <v>16</v>
      </c>
      <c r="E166" s="1" t="s">
        <v>316</v>
      </c>
      <c r="F166" s="17" t="s">
        <v>135</v>
      </c>
      <c r="G166" s="121">
        <v>2710900</v>
      </c>
      <c r="H166" s="121"/>
      <c r="I166" s="121">
        <f t="shared" si="16"/>
        <v>2710900</v>
      </c>
    </row>
    <row r="167" spans="1:9" ht="12.75">
      <c r="A167" s="2" t="s">
        <v>149</v>
      </c>
      <c r="B167" s="62" t="s">
        <v>167</v>
      </c>
      <c r="C167" s="1" t="s">
        <v>16</v>
      </c>
      <c r="D167" s="1" t="s">
        <v>16</v>
      </c>
      <c r="E167" s="1" t="s">
        <v>150</v>
      </c>
      <c r="F167" s="17"/>
      <c r="G167" s="121">
        <f>+G168</f>
        <v>307500</v>
      </c>
      <c r="H167" s="121">
        <f>+H168</f>
        <v>0</v>
      </c>
      <c r="I167" s="121">
        <f t="shared" si="16"/>
        <v>307500</v>
      </c>
    </row>
    <row r="168" spans="1:9" ht="38.25">
      <c r="A168" s="7" t="s">
        <v>341</v>
      </c>
      <c r="B168" s="62" t="s">
        <v>167</v>
      </c>
      <c r="C168" s="1" t="s">
        <v>16</v>
      </c>
      <c r="D168" s="1" t="s">
        <v>16</v>
      </c>
      <c r="E168" s="1" t="s">
        <v>229</v>
      </c>
      <c r="F168" s="17"/>
      <c r="G168" s="121">
        <f>SUM(G169:G170)</f>
        <v>307500</v>
      </c>
      <c r="H168" s="121">
        <f>SUM(H169:H170)</f>
        <v>0</v>
      </c>
      <c r="I168" s="121">
        <f t="shared" si="16"/>
        <v>307500</v>
      </c>
    </row>
    <row r="169" spans="1:9" ht="12.75">
      <c r="A169" s="7" t="s">
        <v>308</v>
      </c>
      <c r="B169" s="62" t="s">
        <v>167</v>
      </c>
      <c r="C169" s="1" t="s">
        <v>16</v>
      </c>
      <c r="D169" s="1" t="s">
        <v>16</v>
      </c>
      <c r="E169" s="1" t="s">
        <v>229</v>
      </c>
      <c r="F169" s="17" t="s">
        <v>307</v>
      </c>
      <c r="G169" s="121">
        <v>149050</v>
      </c>
      <c r="H169" s="121"/>
      <c r="I169" s="121">
        <f t="shared" si="16"/>
        <v>149050</v>
      </c>
    </row>
    <row r="170" spans="1:9" ht="12.75">
      <c r="A170" s="15" t="s">
        <v>368</v>
      </c>
      <c r="B170" s="62" t="s">
        <v>167</v>
      </c>
      <c r="C170" s="1" t="s">
        <v>16</v>
      </c>
      <c r="D170" s="1" t="s">
        <v>16</v>
      </c>
      <c r="E170" s="1" t="s">
        <v>229</v>
      </c>
      <c r="F170" s="17" t="s">
        <v>367</v>
      </c>
      <c r="G170" s="121">
        <v>158450</v>
      </c>
      <c r="H170" s="121"/>
      <c r="I170" s="121">
        <f t="shared" si="16"/>
        <v>158450</v>
      </c>
    </row>
    <row r="171" spans="1:9" ht="12.75">
      <c r="A171" s="2"/>
      <c r="B171" s="54"/>
      <c r="C171" s="1"/>
      <c r="D171" s="1"/>
      <c r="E171" s="1"/>
      <c r="F171" s="17"/>
      <c r="G171" s="121"/>
      <c r="H171" s="121"/>
      <c r="I171" s="121"/>
    </row>
    <row r="172" spans="1:9" ht="12.75">
      <c r="A172" s="4" t="s">
        <v>110</v>
      </c>
      <c r="B172" s="18" t="s">
        <v>167</v>
      </c>
      <c r="C172" s="19" t="s">
        <v>16</v>
      </c>
      <c r="D172" s="19" t="s">
        <v>53</v>
      </c>
      <c r="E172" s="19"/>
      <c r="F172" s="37"/>
      <c r="G172" s="119">
        <f>G173+G176</f>
        <v>8752310</v>
      </c>
      <c r="H172" s="119">
        <f>H173+H176</f>
        <v>0</v>
      </c>
      <c r="I172" s="119">
        <f>SUM(G172:H172)</f>
        <v>8752310</v>
      </c>
    </row>
    <row r="173" spans="1:9" ht="38.25">
      <c r="A173" s="7" t="s">
        <v>92</v>
      </c>
      <c r="B173" s="1" t="s">
        <v>167</v>
      </c>
      <c r="C173" s="1" t="s">
        <v>16</v>
      </c>
      <c r="D173" s="1" t="s">
        <v>53</v>
      </c>
      <c r="E173" s="1" t="s">
        <v>93</v>
      </c>
      <c r="F173" s="17"/>
      <c r="G173" s="117">
        <f>G174</f>
        <v>8459810</v>
      </c>
      <c r="H173" s="117">
        <f>H174</f>
        <v>0</v>
      </c>
      <c r="I173" s="121">
        <f aca="true" t="shared" si="17" ref="I173:I178">SUM(G173:H173)</f>
        <v>8459810</v>
      </c>
    </row>
    <row r="174" spans="1:9" ht="12.75">
      <c r="A174" s="2" t="s">
        <v>95</v>
      </c>
      <c r="B174" s="1" t="s">
        <v>167</v>
      </c>
      <c r="C174" s="1" t="s">
        <v>16</v>
      </c>
      <c r="D174" s="1" t="s">
        <v>53</v>
      </c>
      <c r="E174" s="1" t="s">
        <v>96</v>
      </c>
      <c r="F174" s="17"/>
      <c r="G174" s="121">
        <f>G175</f>
        <v>8459810</v>
      </c>
      <c r="H174" s="121">
        <f>H175</f>
        <v>0</v>
      </c>
      <c r="I174" s="121">
        <f t="shared" si="17"/>
        <v>8459810</v>
      </c>
    </row>
    <row r="175" spans="1:9" ht="12.75" customHeight="1">
      <c r="A175" s="15" t="s">
        <v>136</v>
      </c>
      <c r="B175" s="1" t="s">
        <v>167</v>
      </c>
      <c r="C175" s="1" t="s">
        <v>16</v>
      </c>
      <c r="D175" s="1" t="s">
        <v>53</v>
      </c>
      <c r="E175" s="1" t="s">
        <v>96</v>
      </c>
      <c r="F175" s="17" t="s">
        <v>135</v>
      </c>
      <c r="G175" s="121">
        <v>8459810</v>
      </c>
      <c r="H175" s="121"/>
      <c r="I175" s="121">
        <f t="shared" si="17"/>
        <v>8459810</v>
      </c>
    </row>
    <row r="176" spans="1:9" ht="12.75">
      <c r="A176" s="2" t="s">
        <v>149</v>
      </c>
      <c r="B176" s="62" t="s">
        <v>167</v>
      </c>
      <c r="C176" s="1" t="s">
        <v>16</v>
      </c>
      <c r="D176" s="1" t="s">
        <v>53</v>
      </c>
      <c r="E176" s="1" t="s">
        <v>150</v>
      </c>
      <c r="F176" s="17"/>
      <c r="G176" s="121">
        <f>+G177</f>
        <v>292500</v>
      </c>
      <c r="H176" s="121">
        <f>+H177</f>
        <v>0</v>
      </c>
      <c r="I176" s="121">
        <f t="shared" si="17"/>
        <v>292500</v>
      </c>
    </row>
    <row r="177" spans="1:9" ht="38.25">
      <c r="A177" s="7" t="s">
        <v>341</v>
      </c>
      <c r="B177" s="62" t="s">
        <v>167</v>
      </c>
      <c r="C177" s="1" t="s">
        <v>16</v>
      </c>
      <c r="D177" s="1" t="s">
        <v>53</v>
      </c>
      <c r="E177" s="1" t="s">
        <v>229</v>
      </c>
      <c r="F177" s="17"/>
      <c r="G177" s="121">
        <f>+G178</f>
        <v>292500</v>
      </c>
      <c r="H177" s="121">
        <f>+H178</f>
        <v>0</v>
      </c>
      <c r="I177" s="121">
        <f t="shared" si="17"/>
        <v>292500</v>
      </c>
    </row>
    <row r="178" spans="1:9" ht="12.75">
      <c r="A178" s="7" t="s">
        <v>308</v>
      </c>
      <c r="B178" s="62" t="s">
        <v>167</v>
      </c>
      <c r="C178" s="1" t="s">
        <v>16</v>
      </c>
      <c r="D178" s="1" t="s">
        <v>53</v>
      </c>
      <c r="E178" s="1" t="s">
        <v>229</v>
      </c>
      <c r="F178" s="17" t="s">
        <v>307</v>
      </c>
      <c r="G178" s="121">
        <v>292500</v>
      </c>
      <c r="H178" s="121"/>
      <c r="I178" s="121">
        <f t="shared" si="17"/>
        <v>292500</v>
      </c>
    </row>
    <row r="179" spans="1:9" ht="12.75">
      <c r="A179" s="2"/>
      <c r="B179" s="62"/>
      <c r="C179" s="1"/>
      <c r="D179" s="1"/>
      <c r="E179" s="1"/>
      <c r="F179" s="17"/>
      <c r="G179" s="121"/>
      <c r="H179" s="121"/>
      <c r="I179" s="121"/>
    </row>
    <row r="180" spans="1:9" ht="15.75">
      <c r="A180" s="34" t="s">
        <v>22</v>
      </c>
      <c r="B180" s="35" t="s">
        <v>167</v>
      </c>
      <c r="C180" s="41" t="s">
        <v>89</v>
      </c>
      <c r="D180" s="1"/>
      <c r="E180" s="1"/>
      <c r="F180" s="17"/>
      <c r="G180" s="118">
        <f>G181+G191</f>
        <v>4158800</v>
      </c>
      <c r="H180" s="118">
        <f>H181+H191</f>
        <v>0</v>
      </c>
      <c r="I180" s="118">
        <f>SUM(G180:H180)</f>
        <v>4158800</v>
      </c>
    </row>
    <row r="181" spans="1:9" ht="12.75">
      <c r="A181" s="23" t="s">
        <v>65</v>
      </c>
      <c r="B181" s="18" t="s">
        <v>167</v>
      </c>
      <c r="C181" s="18" t="s">
        <v>89</v>
      </c>
      <c r="D181" s="18" t="s">
        <v>55</v>
      </c>
      <c r="E181" s="1"/>
      <c r="F181" s="17"/>
      <c r="G181" s="119">
        <f>SUM(G182+G186)</f>
        <v>2280000</v>
      </c>
      <c r="H181" s="119">
        <f>SUM(H182+H186)</f>
        <v>0</v>
      </c>
      <c r="I181" s="119">
        <f>SUM(G181:H181)</f>
        <v>2280000</v>
      </c>
    </row>
    <row r="182" spans="1:9" ht="12.75">
      <c r="A182" s="7" t="s">
        <v>126</v>
      </c>
      <c r="B182" s="1" t="s">
        <v>167</v>
      </c>
      <c r="C182" s="1" t="s">
        <v>89</v>
      </c>
      <c r="D182" s="1" t="s">
        <v>55</v>
      </c>
      <c r="E182" s="1" t="s">
        <v>127</v>
      </c>
      <c r="F182" s="21"/>
      <c r="G182" s="117">
        <f aca="true" t="shared" si="18" ref="G182:H184">G183</f>
        <v>1790000</v>
      </c>
      <c r="H182" s="117">
        <f t="shared" si="18"/>
        <v>0</v>
      </c>
      <c r="I182" s="117">
        <f>SUM(G182:H182)</f>
        <v>1790000</v>
      </c>
    </row>
    <row r="183" spans="1:9" ht="52.5" customHeight="1">
      <c r="A183" s="13" t="s">
        <v>154</v>
      </c>
      <c r="B183" s="1" t="s">
        <v>167</v>
      </c>
      <c r="C183" s="14" t="s">
        <v>89</v>
      </c>
      <c r="D183" s="14" t="s">
        <v>55</v>
      </c>
      <c r="E183" s="14" t="s">
        <v>153</v>
      </c>
      <c r="F183" s="21"/>
      <c r="G183" s="117">
        <f t="shared" si="18"/>
        <v>1790000</v>
      </c>
      <c r="H183" s="117">
        <f t="shared" si="18"/>
        <v>0</v>
      </c>
      <c r="I183" s="117">
        <f>SUM(G183:H183)</f>
        <v>1790000</v>
      </c>
    </row>
    <row r="184" spans="1:9" ht="65.25" customHeight="1">
      <c r="A184" s="13" t="s">
        <v>330</v>
      </c>
      <c r="B184" s="1" t="s">
        <v>167</v>
      </c>
      <c r="C184" s="14" t="s">
        <v>89</v>
      </c>
      <c r="D184" s="14" t="s">
        <v>55</v>
      </c>
      <c r="E184" s="14" t="s">
        <v>155</v>
      </c>
      <c r="F184" s="21"/>
      <c r="G184" s="117">
        <f t="shared" si="18"/>
        <v>1790000</v>
      </c>
      <c r="H184" s="117">
        <f t="shared" si="18"/>
        <v>0</v>
      </c>
      <c r="I184" s="117">
        <f aca="true" t="shared" si="19" ref="I184:I189">SUM(G184:H184)</f>
        <v>1790000</v>
      </c>
    </row>
    <row r="185" spans="1:9" ht="12.75">
      <c r="A185" s="7" t="s">
        <v>308</v>
      </c>
      <c r="B185" s="1" t="s">
        <v>167</v>
      </c>
      <c r="C185" s="14" t="s">
        <v>89</v>
      </c>
      <c r="D185" s="14" t="s">
        <v>55</v>
      </c>
      <c r="E185" s="14" t="s">
        <v>155</v>
      </c>
      <c r="F185" s="21" t="s">
        <v>307</v>
      </c>
      <c r="G185" s="117">
        <v>1790000</v>
      </c>
      <c r="H185" s="117"/>
      <c r="I185" s="117">
        <f t="shared" si="19"/>
        <v>1790000</v>
      </c>
    </row>
    <row r="186" spans="1:9" ht="12.75">
      <c r="A186" s="2" t="s">
        <v>130</v>
      </c>
      <c r="B186" s="1" t="s">
        <v>167</v>
      </c>
      <c r="C186" s="1" t="s">
        <v>89</v>
      </c>
      <c r="D186" s="1" t="s">
        <v>55</v>
      </c>
      <c r="E186" s="1" t="s">
        <v>42</v>
      </c>
      <c r="F186" s="17"/>
      <c r="G186" s="121">
        <f aca="true" t="shared" si="20" ref="G186:H188">G187</f>
        <v>490000</v>
      </c>
      <c r="H186" s="121">
        <f t="shared" si="20"/>
        <v>0</v>
      </c>
      <c r="I186" s="117">
        <f t="shared" si="19"/>
        <v>490000</v>
      </c>
    </row>
    <row r="187" spans="1:9" ht="38.25" customHeight="1">
      <c r="A187" s="2" t="s">
        <v>103</v>
      </c>
      <c r="B187" s="1" t="s">
        <v>167</v>
      </c>
      <c r="C187" s="1" t="s">
        <v>89</v>
      </c>
      <c r="D187" s="1" t="s">
        <v>55</v>
      </c>
      <c r="E187" s="1" t="s">
        <v>43</v>
      </c>
      <c r="F187" s="17"/>
      <c r="G187" s="121">
        <f t="shared" si="20"/>
        <v>490000</v>
      </c>
      <c r="H187" s="121">
        <f t="shared" si="20"/>
        <v>0</v>
      </c>
      <c r="I187" s="117">
        <f t="shared" si="19"/>
        <v>490000</v>
      </c>
    </row>
    <row r="188" spans="1:9" ht="25.5">
      <c r="A188" s="7" t="s">
        <v>214</v>
      </c>
      <c r="B188" s="1" t="s">
        <v>167</v>
      </c>
      <c r="C188" s="1" t="s">
        <v>89</v>
      </c>
      <c r="D188" s="1" t="s">
        <v>55</v>
      </c>
      <c r="E188" s="1" t="s">
        <v>146</v>
      </c>
      <c r="F188" s="17"/>
      <c r="G188" s="121">
        <f t="shared" si="20"/>
        <v>490000</v>
      </c>
      <c r="H188" s="121">
        <f t="shared" si="20"/>
        <v>0</v>
      </c>
      <c r="I188" s="117">
        <f t="shared" si="19"/>
        <v>490000</v>
      </c>
    </row>
    <row r="189" spans="1:9" ht="12.75">
      <c r="A189" s="7" t="s">
        <v>308</v>
      </c>
      <c r="B189" s="1" t="s">
        <v>167</v>
      </c>
      <c r="C189" s="1" t="s">
        <v>89</v>
      </c>
      <c r="D189" s="1" t="s">
        <v>55</v>
      </c>
      <c r="E189" s="1" t="s">
        <v>146</v>
      </c>
      <c r="F189" s="17" t="s">
        <v>307</v>
      </c>
      <c r="G189" s="121">
        <v>490000</v>
      </c>
      <c r="H189" s="121"/>
      <c r="I189" s="117">
        <f t="shared" si="19"/>
        <v>490000</v>
      </c>
    </row>
    <row r="190" spans="1:9" ht="12.75">
      <c r="A190" s="106"/>
      <c r="B190" s="101"/>
      <c r="C190" s="102"/>
      <c r="D190" s="102"/>
      <c r="E190" s="102"/>
      <c r="F190" s="103"/>
      <c r="G190" s="127"/>
      <c r="H190" s="127"/>
      <c r="I190" s="127"/>
    </row>
    <row r="191" spans="1:9" ht="12.75">
      <c r="A191" s="23" t="s">
        <v>274</v>
      </c>
      <c r="B191" s="18" t="s">
        <v>167</v>
      </c>
      <c r="C191" s="18" t="s">
        <v>89</v>
      </c>
      <c r="D191" s="18" t="s">
        <v>17</v>
      </c>
      <c r="E191" s="1"/>
      <c r="F191" s="17"/>
      <c r="G191" s="119">
        <f>+G192+G195</f>
        <v>1878800</v>
      </c>
      <c r="H191" s="119">
        <f>+H192+H195</f>
        <v>0</v>
      </c>
      <c r="I191" s="119">
        <f>SUM(G191:H191)</f>
        <v>1878800</v>
      </c>
    </row>
    <row r="192" spans="1:9" ht="25.5">
      <c r="A192" s="7" t="s">
        <v>271</v>
      </c>
      <c r="B192" s="1" t="s">
        <v>167</v>
      </c>
      <c r="C192" s="1" t="s">
        <v>89</v>
      </c>
      <c r="D192" s="1" t="s">
        <v>17</v>
      </c>
      <c r="E192" s="1" t="s">
        <v>272</v>
      </c>
      <c r="F192" s="17"/>
      <c r="G192" s="121">
        <f>+G193</f>
        <v>121800</v>
      </c>
      <c r="H192" s="121">
        <f>+H193</f>
        <v>0</v>
      </c>
      <c r="I192" s="117">
        <f aca="true" t="shared" si="21" ref="I192:I198">SUM(G192:H192)</f>
        <v>121800</v>
      </c>
    </row>
    <row r="193" spans="1:9" ht="25.5">
      <c r="A193" s="7" t="s">
        <v>273</v>
      </c>
      <c r="B193" s="1" t="s">
        <v>167</v>
      </c>
      <c r="C193" s="1" t="s">
        <v>89</v>
      </c>
      <c r="D193" s="1" t="s">
        <v>17</v>
      </c>
      <c r="E193" s="1" t="s">
        <v>365</v>
      </c>
      <c r="F193" s="17"/>
      <c r="G193" s="121">
        <f>+G194</f>
        <v>121800</v>
      </c>
      <c r="H193" s="121">
        <f>+H194</f>
        <v>0</v>
      </c>
      <c r="I193" s="117">
        <f t="shared" si="21"/>
        <v>121800</v>
      </c>
    </row>
    <row r="194" spans="1:9" ht="12.75">
      <c r="A194" s="15" t="s">
        <v>136</v>
      </c>
      <c r="B194" s="1" t="s">
        <v>167</v>
      </c>
      <c r="C194" s="1" t="s">
        <v>89</v>
      </c>
      <c r="D194" s="1" t="s">
        <v>17</v>
      </c>
      <c r="E194" s="1" t="s">
        <v>365</v>
      </c>
      <c r="F194" s="17" t="s">
        <v>135</v>
      </c>
      <c r="G194" s="121">
        <v>121800</v>
      </c>
      <c r="H194" s="121"/>
      <c r="I194" s="117">
        <f t="shared" si="21"/>
        <v>121800</v>
      </c>
    </row>
    <row r="195" spans="1:9" ht="12.75">
      <c r="A195" s="2" t="s">
        <v>130</v>
      </c>
      <c r="B195" s="1" t="s">
        <v>167</v>
      </c>
      <c r="C195" s="1" t="s">
        <v>89</v>
      </c>
      <c r="D195" s="1" t="s">
        <v>17</v>
      </c>
      <c r="E195" s="102" t="s">
        <v>42</v>
      </c>
      <c r="F195" s="103"/>
      <c r="G195" s="127">
        <f aca="true" t="shared" si="22" ref="G195:H197">+G196</f>
        <v>1757000</v>
      </c>
      <c r="H195" s="127">
        <f t="shared" si="22"/>
        <v>0</v>
      </c>
      <c r="I195" s="117">
        <f t="shared" si="21"/>
        <v>1757000</v>
      </c>
    </row>
    <row r="196" spans="1:9" ht="51">
      <c r="A196" s="2" t="s">
        <v>328</v>
      </c>
      <c r="B196" s="1" t="s">
        <v>167</v>
      </c>
      <c r="C196" s="1" t="s">
        <v>89</v>
      </c>
      <c r="D196" s="1" t="s">
        <v>17</v>
      </c>
      <c r="E196" s="102" t="s">
        <v>45</v>
      </c>
      <c r="F196" s="103"/>
      <c r="G196" s="127">
        <f t="shared" si="22"/>
        <v>1757000</v>
      </c>
      <c r="H196" s="127">
        <f t="shared" si="22"/>
        <v>0</v>
      </c>
      <c r="I196" s="117">
        <f t="shared" si="21"/>
        <v>1757000</v>
      </c>
    </row>
    <row r="197" spans="1:9" ht="25.5" customHeight="1">
      <c r="A197" s="100" t="s">
        <v>329</v>
      </c>
      <c r="B197" s="1" t="s">
        <v>167</v>
      </c>
      <c r="C197" s="1" t="s">
        <v>89</v>
      </c>
      <c r="D197" s="1" t="s">
        <v>17</v>
      </c>
      <c r="E197" s="102" t="s">
        <v>46</v>
      </c>
      <c r="F197" s="103"/>
      <c r="G197" s="127">
        <f t="shared" si="22"/>
        <v>1757000</v>
      </c>
      <c r="H197" s="127">
        <f t="shared" si="22"/>
        <v>0</v>
      </c>
      <c r="I197" s="117">
        <f t="shared" si="21"/>
        <v>1757000</v>
      </c>
    </row>
    <row r="198" spans="1:9" ht="12.75">
      <c r="A198" s="15" t="s">
        <v>136</v>
      </c>
      <c r="B198" s="1" t="s">
        <v>167</v>
      </c>
      <c r="C198" s="1" t="s">
        <v>89</v>
      </c>
      <c r="D198" s="1" t="s">
        <v>17</v>
      </c>
      <c r="E198" s="102" t="s">
        <v>46</v>
      </c>
      <c r="F198" s="103" t="s">
        <v>135</v>
      </c>
      <c r="G198" s="127">
        <v>1757000</v>
      </c>
      <c r="H198" s="127"/>
      <c r="I198" s="117">
        <f t="shared" si="21"/>
        <v>1757000</v>
      </c>
    </row>
    <row r="199" spans="1:9" ht="12.75">
      <c r="A199" s="97"/>
      <c r="B199" s="98"/>
      <c r="C199" s="99"/>
      <c r="D199" s="99"/>
      <c r="E199" s="99"/>
      <c r="F199" s="99"/>
      <c r="G199" s="128"/>
      <c r="H199" s="128"/>
      <c r="I199" s="128"/>
    </row>
    <row r="200" spans="1:9" ht="25.5">
      <c r="A200" s="55" t="s">
        <v>351</v>
      </c>
      <c r="B200" s="60" t="s">
        <v>352</v>
      </c>
      <c r="C200" s="56"/>
      <c r="D200" s="56"/>
      <c r="E200" s="56"/>
      <c r="F200" s="56"/>
      <c r="G200" s="125">
        <f>G201+G277+G289+G355+G400+G419+G426+G475+G469+G412+G271</f>
        <v>214219826.95999998</v>
      </c>
      <c r="H200" s="125">
        <f>H201+H277+H289+H355+H400+H419+H426+H475+H469+H412+H271</f>
        <v>18462107.240000002</v>
      </c>
      <c r="I200" s="125">
        <f aca="true" t="shared" si="23" ref="I200:I205">SUM(G200:H200)</f>
        <v>232681934.2</v>
      </c>
    </row>
    <row r="201" spans="1:9" ht="15.75">
      <c r="A201" s="34" t="s">
        <v>91</v>
      </c>
      <c r="B201" s="35" t="s">
        <v>352</v>
      </c>
      <c r="C201" s="35" t="s">
        <v>60</v>
      </c>
      <c r="D201" s="1"/>
      <c r="E201" s="1"/>
      <c r="F201" s="1"/>
      <c r="G201" s="118">
        <f>SUM(G202+G207+G214+G237+G243+G248+G232)</f>
        <v>53429069.66</v>
      </c>
      <c r="H201" s="118">
        <f>SUM(H202+H207+H214+H237+H243+H248+H232)</f>
        <v>214084</v>
      </c>
      <c r="I201" s="118">
        <f t="shared" si="23"/>
        <v>53643153.66</v>
      </c>
    </row>
    <row r="202" spans="1:9" ht="38.25">
      <c r="A202" s="33" t="s">
        <v>180</v>
      </c>
      <c r="B202" s="18" t="s">
        <v>352</v>
      </c>
      <c r="C202" s="18" t="s">
        <v>60</v>
      </c>
      <c r="D202" s="18" t="s">
        <v>56</v>
      </c>
      <c r="E202" s="18"/>
      <c r="F202" s="1"/>
      <c r="G202" s="119">
        <f aca="true" t="shared" si="24" ref="G202:H204">G203</f>
        <v>1784644</v>
      </c>
      <c r="H202" s="119">
        <f t="shared" si="24"/>
        <v>0</v>
      </c>
      <c r="I202" s="119">
        <f t="shared" si="23"/>
        <v>1784644</v>
      </c>
    </row>
    <row r="203" spans="1:9" ht="38.25">
      <c r="A203" s="15" t="s">
        <v>62</v>
      </c>
      <c r="B203" s="1" t="s">
        <v>352</v>
      </c>
      <c r="C203" s="1" t="s">
        <v>60</v>
      </c>
      <c r="D203" s="1" t="s">
        <v>56</v>
      </c>
      <c r="E203" s="1" t="s">
        <v>93</v>
      </c>
      <c r="F203" s="1"/>
      <c r="G203" s="121">
        <f t="shared" si="24"/>
        <v>1784644</v>
      </c>
      <c r="H203" s="121">
        <f t="shared" si="24"/>
        <v>0</v>
      </c>
      <c r="I203" s="121">
        <f t="shared" si="23"/>
        <v>1784644</v>
      </c>
    </row>
    <row r="204" spans="1:9" ht="12.75">
      <c r="A204" s="15" t="s">
        <v>76</v>
      </c>
      <c r="B204" s="1" t="s">
        <v>352</v>
      </c>
      <c r="C204" s="1" t="s">
        <v>60</v>
      </c>
      <c r="D204" s="1" t="s">
        <v>56</v>
      </c>
      <c r="E204" s="1" t="s">
        <v>138</v>
      </c>
      <c r="F204" s="1"/>
      <c r="G204" s="121">
        <f t="shared" si="24"/>
        <v>1784644</v>
      </c>
      <c r="H204" s="121">
        <f t="shared" si="24"/>
        <v>0</v>
      </c>
      <c r="I204" s="121">
        <f t="shared" si="23"/>
        <v>1784644</v>
      </c>
    </row>
    <row r="205" spans="1:9" ht="12.75">
      <c r="A205" s="15" t="s">
        <v>136</v>
      </c>
      <c r="B205" s="1" t="s">
        <v>352</v>
      </c>
      <c r="C205" s="1" t="s">
        <v>60</v>
      </c>
      <c r="D205" s="1" t="s">
        <v>56</v>
      </c>
      <c r="E205" s="1" t="s">
        <v>138</v>
      </c>
      <c r="F205" s="17" t="s">
        <v>135</v>
      </c>
      <c r="G205" s="121">
        <v>1784644</v>
      </c>
      <c r="H205" s="121"/>
      <c r="I205" s="121">
        <f t="shared" si="23"/>
        <v>1784644</v>
      </c>
    </row>
    <row r="206" spans="1:9" ht="12.75">
      <c r="A206" s="15"/>
      <c r="B206" s="1"/>
      <c r="C206" s="1"/>
      <c r="D206" s="1"/>
      <c r="E206" s="1"/>
      <c r="F206" s="1"/>
      <c r="G206" s="121"/>
      <c r="H206" s="121"/>
      <c r="I206" s="121"/>
    </row>
    <row r="207" spans="1:9" ht="38.25">
      <c r="A207" s="4" t="s">
        <v>97</v>
      </c>
      <c r="B207" s="18" t="s">
        <v>352</v>
      </c>
      <c r="C207" s="18" t="s">
        <v>60</v>
      </c>
      <c r="D207" s="18" t="s">
        <v>41</v>
      </c>
      <c r="E207" s="1"/>
      <c r="F207" s="1"/>
      <c r="G207" s="119">
        <f>G208</f>
        <v>972743</v>
      </c>
      <c r="H207" s="119">
        <f>H208</f>
        <v>0</v>
      </c>
      <c r="I207" s="119">
        <f aca="true" t="shared" si="25" ref="I207:I212">SUM(G207:H207)</f>
        <v>972743</v>
      </c>
    </row>
    <row r="208" spans="1:9" ht="38.25">
      <c r="A208" s="7" t="s">
        <v>92</v>
      </c>
      <c r="B208" s="1" t="s">
        <v>352</v>
      </c>
      <c r="C208" s="1" t="s">
        <v>60</v>
      </c>
      <c r="D208" s="1" t="s">
        <v>41</v>
      </c>
      <c r="E208" s="1" t="s">
        <v>93</v>
      </c>
      <c r="F208" s="1"/>
      <c r="G208" s="121">
        <f>G209+G211</f>
        <v>972743</v>
      </c>
      <c r="H208" s="121">
        <f>H209+H211</f>
        <v>0</v>
      </c>
      <c r="I208" s="121">
        <f t="shared" si="25"/>
        <v>972743</v>
      </c>
    </row>
    <row r="209" spans="1:9" ht="12.75">
      <c r="A209" s="5" t="s">
        <v>95</v>
      </c>
      <c r="B209" s="1" t="s">
        <v>352</v>
      </c>
      <c r="C209" s="1" t="s">
        <v>60</v>
      </c>
      <c r="D209" s="1" t="s">
        <v>41</v>
      </c>
      <c r="E209" s="1" t="s">
        <v>96</v>
      </c>
      <c r="F209" s="1"/>
      <c r="G209" s="121">
        <f>G210</f>
        <v>50000</v>
      </c>
      <c r="H209" s="121">
        <f>H210</f>
        <v>0</v>
      </c>
      <c r="I209" s="121">
        <f t="shared" si="25"/>
        <v>50000</v>
      </c>
    </row>
    <row r="210" spans="1:9" ht="12.75">
      <c r="A210" s="15" t="s">
        <v>136</v>
      </c>
      <c r="B210" s="1" t="s">
        <v>352</v>
      </c>
      <c r="C210" s="1" t="s">
        <v>60</v>
      </c>
      <c r="D210" s="1" t="s">
        <v>41</v>
      </c>
      <c r="E210" s="1" t="s">
        <v>96</v>
      </c>
      <c r="F210" s="17" t="s">
        <v>135</v>
      </c>
      <c r="G210" s="121">
        <v>50000</v>
      </c>
      <c r="H210" s="121"/>
      <c r="I210" s="121">
        <f t="shared" si="25"/>
        <v>50000</v>
      </c>
    </row>
    <row r="211" spans="1:9" ht="25.5">
      <c r="A211" s="5" t="s">
        <v>77</v>
      </c>
      <c r="B211" s="1" t="s">
        <v>352</v>
      </c>
      <c r="C211" s="1" t="s">
        <v>60</v>
      </c>
      <c r="D211" s="1" t="s">
        <v>41</v>
      </c>
      <c r="E211" s="1" t="s">
        <v>139</v>
      </c>
      <c r="F211" s="17"/>
      <c r="G211" s="121">
        <f>G212</f>
        <v>922743</v>
      </c>
      <c r="H211" s="121">
        <f>H212</f>
        <v>0</v>
      </c>
      <c r="I211" s="121">
        <f t="shared" si="25"/>
        <v>922743</v>
      </c>
    </row>
    <row r="212" spans="1:9" ht="12.75">
      <c r="A212" s="15" t="s">
        <v>136</v>
      </c>
      <c r="B212" s="1" t="s">
        <v>352</v>
      </c>
      <c r="C212" s="1" t="s">
        <v>60</v>
      </c>
      <c r="D212" s="1" t="s">
        <v>41</v>
      </c>
      <c r="E212" s="1" t="s">
        <v>139</v>
      </c>
      <c r="F212" s="17" t="s">
        <v>135</v>
      </c>
      <c r="G212" s="121">
        <v>922743</v>
      </c>
      <c r="H212" s="121"/>
      <c r="I212" s="121">
        <f t="shared" si="25"/>
        <v>922743</v>
      </c>
    </row>
    <row r="213" spans="1:9" ht="12.75">
      <c r="A213" s="15"/>
      <c r="B213" s="1"/>
      <c r="C213" s="1"/>
      <c r="D213" s="1"/>
      <c r="E213" s="1"/>
      <c r="F213" s="17"/>
      <c r="G213" s="121"/>
      <c r="H213" s="121"/>
      <c r="I213" s="121"/>
    </row>
    <row r="214" spans="1:9" ht="51">
      <c r="A214" s="33" t="s">
        <v>11</v>
      </c>
      <c r="B214" s="18" t="s">
        <v>352</v>
      </c>
      <c r="C214" s="18" t="s">
        <v>60</v>
      </c>
      <c r="D214" s="18" t="s">
        <v>55</v>
      </c>
      <c r="E214" s="1"/>
      <c r="F214" s="17"/>
      <c r="G214" s="119">
        <f>SUM(G215+G219)</f>
        <v>33656824</v>
      </c>
      <c r="H214" s="119">
        <f>SUM(H215+H219)</f>
        <v>530800</v>
      </c>
      <c r="I214" s="119">
        <f>SUM(G214:H214)</f>
        <v>34187624</v>
      </c>
    </row>
    <row r="215" spans="1:9" ht="38.25">
      <c r="A215" s="15" t="s">
        <v>62</v>
      </c>
      <c r="B215" s="1" t="s">
        <v>352</v>
      </c>
      <c r="C215" s="1" t="s">
        <v>60</v>
      </c>
      <c r="D215" s="1" t="s">
        <v>55</v>
      </c>
      <c r="E215" s="1" t="s">
        <v>93</v>
      </c>
      <c r="F215" s="17"/>
      <c r="G215" s="121">
        <f>G216</f>
        <v>31243024</v>
      </c>
      <c r="H215" s="121">
        <f>H216</f>
        <v>530800</v>
      </c>
      <c r="I215" s="121">
        <f aca="true" t="shared" si="26" ref="I215:I230">SUM(G215:H215)</f>
        <v>31773824</v>
      </c>
    </row>
    <row r="216" spans="1:9" ht="12.75">
      <c r="A216" s="15" t="s">
        <v>95</v>
      </c>
      <c r="B216" s="1" t="s">
        <v>352</v>
      </c>
      <c r="C216" s="1" t="s">
        <v>60</v>
      </c>
      <c r="D216" s="1" t="s">
        <v>55</v>
      </c>
      <c r="E216" s="1" t="s">
        <v>96</v>
      </c>
      <c r="F216" s="17"/>
      <c r="G216" s="121">
        <f>SUM(G217:G218)</f>
        <v>31243024</v>
      </c>
      <c r="H216" s="121">
        <f>SUM(H217:H218)</f>
        <v>530800</v>
      </c>
      <c r="I216" s="121">
        <f t="shared" si="26"/>
        <v>31773824</v>
      </c>
    </row>
    <row r="217" spans="1:9" ht="12.75">
      <c r="A217" s="15" t="s">
        <v>67</v>
      </c>
      <c r="B217" s="1" t="s">
        <v>352</v>
      </c>
      <c r="C217" s="1" t="s">
        <v>60</v>
      </c>
      <c r="D217" s="1" t="s">
        <v>55</v>
      </c>
      <c r="E217" s="1" t="s">
        <v>96</v>
      </c>
      <c r="F217" s="17" t="s">
        <v>36</v>
      </c>
      <c r="G217" s="121">
        <v>130000</v>
      </c>
      <c r="H217" s="121"/>
      <c r="I217" s="121">
        <f t="shared" si="26"/>
        <v>130000</v>
      </c>
    </row>
    <row r="218" spans="1:9" ht="12.75">
      <c r="A218" s="15" t="s">
        <v>136</v>
      </c>
      <c r="B218" s="1" t="s">
        <v>352</v>
      </c>
      <c r="C218" s="1" t="s">
        <v>60</v>
      </c>
      <c r="D218" s="1" t="s">
        <v>55</v>
      </c>
      <c r="E218" s="1" t="s">
        <v>96</v>
      </c>
      <c r="F218" s="17" t="s">
        <v>135</v>
      </c>
      <c r="G218" s="121">
        <v>31113024</v>
      </c>
      <c r="H218" s="121">
        <v>530800</v>
      </c>
      <c r="I218" s="121">
        <f t="shared" si="26"/>
        <v>31643824</v>
      </c>
    </row>
    <row r="219" spans="1:9" ht="12.75">
      <c r="A219" s="15" t="s">
        <v>130</v>
      </c>
      <c r="B219" s="1" t="s">
        <v>352</v>
      </c>
      <c r="C219" s="1" t="s">
        <v>60</v>
      </c>
      <c r="D219" s="1" t="s">
        <v>55</v>
      </c>
      <c r="E219" s="1" t="s">
        <v>42</v>
      </c>
      <c r="F219" s="17"/>
      <c r="G219" s="121">
        <f>SUM(G220)</f>
        <v>2413800</v>
      </c>
      <c r="H219" s="121">
        <f>SUM(H220)</f>
        <v>0</v>
      </c>
      <c r="I219" s="121">
        <f t="shared" si="26"/>
        <v>2413800</v>
      </c>
    </row>
    <row r="220" spans="1:9" ht="51.75" customHeight="1">
      <c r="A220" s="15" t="s">
        <v>66</v>
      </c>
      <c r="B220" s="1" t="s">
        <v>352</v>
      </c>
      <c r="C220" s="1" t="s">
        <v>60</v>
      </c>
      <c r="D220" s="1" t="s">
        <v>55</v>
      </c>
      <c r="E220" s="1" t="s">
        <v>45</v>
      </c>
      <c r="F220" s="17"/>
      <c r="G220" s="121">
        <f>G221+G223+G225+G227+G229</f>
        <v>2413800</v>
      </c>
      <c r="H220" s="121">
        <f>H221+H223+H225+H227+H229</f>
        <v>0</v>
      </c>
      <c r="I220" s="121">
        <f t="shared" si="26"/>
        <v>2413800</v>
      </c>
    </row>
    <row r="221" spans="1:9" ht="25.5">
      <c r="A221" s="15" t="s">
        <v>101</v>
      </c>
      <c r="B221" s="1" t="s">
        <v>352</v>
      </c>
      <c r="C221" s="1" t="s">
        <v>60</v>
      </c>
      <c r="D221" s="1" t="s">
        <v>55</v>
      </c>
      <c r="E221" s="1" t="s">
        <v>48</v>
      </c>
      <c r="F221" s="17"/>
      <c r="G221" s="121">
        <f>SUM(G222)</f>
        <v>292800</v>
      </c>
      <c r="H221" s="121">
        <f>SUM(H222)</f>
        <v>0</v>
      </c>
      <c r="I221" s="121">
        <f t="shared" si="26"/>
        <v>292800</v>
      </c>
    </row>
    <row r="222" spans="1:9" ht="12.75" customHeight="1">
      <c r="A222" s="15" t="s">
        <v>136</v>
      </c>
      <c r="B222" s="1" t="s">
        <v>352</v>
      </c>
      <c r="C222" s="1" t="s">
        <v>60</v>
      </c>
      <c r="D222" s="1" t="s">
        <v>55</v>
      </c>
      <c r="E222" s="1" t="s">
        <v>48</v>
      </c>
      <c r="F222" s="17" t="s">
        <v>135</v>
      </c>
      <c r="G222" s="121">
        <v>292800</v>
      </c>
      <c r="H222" s="121"/>
      <c r="I222" s="121">
        <f t="shared" si="26"/>
        <v>292800</v>
      </c>
    </row>
    <row r="223" spans="1:9" ht="38.25">
      <c r="A223" s="15" t="s">
        <v>102</v>
      </c>
      <c r="B223" s="1" t="s">
        <v>352</v>
      </c>
      <c r="C223" s="1" t="s">
        <v>60</v>
      </c>
      <c r="D223" s="1" t="s">
        <v>55</v>
      </c>
      <c r="E223" s="1" t="s">
        <v>49</v>
      </c>
      <c r="F223" s="17"/>
      <c r="G223" s="121">
        <f>SUM(G224)</f>
        <v>1171000</v>
      </c>
      <c r="H223" s="121">
        <f>SUM(H224)</f>
        <v>0</v>
      </c>
      <c r="I223" s="121">
        <f t="shared" si="26"/>
        <v>1171000</v>
      </c>
    </row>
    <row r="224" spans="1:9" ht="12.75" customHeight="1">
      <c r="A224" s="15" t="s">
        <v>136</v>
      </c>
      <c r="B224" s="1" t="s">
        <v>352</v>
      </c>
      <c r="C224" s="1" t="s">
        <v>60</v>
      </c>
      <c r="D224" s="1" t="s">
        <v>55</v>
      </c>
      <c r="E224" s="1" t="s">
        <v>49</v>
      </c>
      <c r="F224" s="17" t="s">
        <v>135</v>
      </c>
      <c r="G224" s="121">
        <v>1171000</v>
      </c>
      <c r="H224" s="121"/>
      <c r="I224" s="121">
        <f t="shared" si="26"/>
        <v>1171000</v>
      </c>
    </row>
    <row r="225" spans="1:9" ht="25.5">
      <c r="A225" s="2" t="s">
        <v>325</v>
      </c>
      <c r="B225" s="1" t="s">
        <v>352</v>
      </c>
      <c r="C225" s="1" t="s">
        <v>60</v>
      </c>
      <c r="D225" s="1" t="s">
        <v>55</v>
      </c>
      <c r="E225" s="1" t="s">
        <v>50</v>
      </c>
      <c r="F225" s="17"/>
      <c r="G225" s="121">
        <f>G226</f>
        <v>900000</v>
      </c>
      <c r="H225" s="121">
        <f>H226</f>
        <v>0</v>
      </c>
      <c r="I225" s="121">
        <f t="shared" si="26"/>
        <v>900000</v>
      </c>
    </row>
    <row r="226" spans="1:9" ht="12.75" customHeight="1">
      <c r="A226" s="15" t="s">
        <v>133</v>
      </c>
      <c r="B226" s="1" t="s">
        <v>352</v>
      </c>
      <c r="C226" s="1" t="s">
        <v>60</v>
      </c>
      <c r="D226" s="1" t="s">
        <v>55</v>
      </c>
      <c r="E226" s="1" t="s">
        <v>50</v>
      </c>
      <c r="F226" s="17" t="s">
        <v>134</v>
      </c>
      <c r="G226" s="121">
        <v>900000</v>
      </c>
      <c r="H226" s="121"/>
      <c r="I226" s="121">
        <f t="shared" si="26"/>
        <v>900000</v>
      </c>
    </row>
    <row r="227" spans="1:9" ht="51">
      <c r="A227" s="15" t="s">
        <v>202</v>
      </c>
      <c r="B227" s="1" t="s">
        <v>352</v>
      </c>
      <c r="C227" s="1" t="s">
        <v>60</v>
      </c>
      <c r="D227" s="1" t="s">
        <v>55</v>
      </c>
      <c r="E227" s="1" t="s">
        <v>51</v>
      </c>
      <c r="F227" s="17"/>
      <c r="G227" s="121">
        <f>SUM(G228)</f>
        <v>25000</v>
      </c>
      <c r="H227" s="121">
        <f>SUM(H228)</f>
        <v>0</v>
      </c>
      <c r="I227" s="121">
        <f t="shared" si="26"/>
        <v>25000</v>
      </c>
    </row>
    <row r="228" spans="1:9" ht="12.75" customHeight="1">
      <c r="A228" s="15" t="s">
        <v>136</v>
      </c>
      <c r="B228" s="1" t="s">
        <v>352</v>
      </c>
      <c r="C228" s="1" t="s">
        <v>60</v>
      </c>
      <c r="D228" s="1" t="s">
        <v>55</v>
      </c>
      <c r="E228" s="1" t="s">
        <v>51</v>
      </c>
      <c r="F228" s="17" t="s">
        <v>135</v>
      </c>
      <c r="G228" s="121">
        <v>25000</v>
      </c>
      <c r="H228" s="121"/>
      <c r="I228" s="121">
        <f t="shared" si="26"/>
        <v>25000</v>
      </c>
    </row>
    <row r="229" spans="1:9" ht="25.5">
      <c r="A229" s="15" t="s">
        <v>331</v>
      </c>
      <c r="B229" s="1" t="s">
        <v>352</v>
      </c>
      <c r="C229" s="1" t="s">
        <v>60</v>
      </c>
      <c r="D229" s="1" t="s">
        <v>55</v>
      </c>
      <c r="E229" s="1" t="s">
        <v>332</v>
      </c>
      <c r="F229" s="17"/>
      <c r="G229" s="121">
        <f>+G230</f>
        <v>25000</v>
      </c>
      <c r="H229" s="121">
        <f>+H230</f>
        <v>0</v>
      </c>
      <c r="I229" s="121">
        <f t="shared" si="26"/>
        <v>25000</v>
      </c>
    </row>
    <row r="230" spans="1:9" ht="12.75" customHeight="1">
      <c r="A230" s="15" t="s">
        <v>136</v>
      </c>
      <c r="B230" s="1" t="s">
        <v>352</v>
      </c>
      <c r="C230" s="1" t="s">
        <v>60</v>
      </c>
      <c r="D230" s="1" t="s">
        <v>55</v>
      </c>
      <c r="E230" s="1" t="s">
        <v>332</v>
      </c>
      <c r="F230" s="17" t="s">
        <v>135</v>
      </c>
      <c r="G230" s="121">
        <v>25000</v>
      </c>
      <c r="H230" s="121"/>
      <c r="I230" s="121">
        <f t="shared" si="26"/>
        <v>25000</v>
      </c>
    </row>
    <row r="231" spans="1:9" ht="12.75" customHeight="1">
      <c r="A231" s="15"/>
      <c r="B231" s="1"/>
      <c r="C231" s="1"/>
      <c r="D231" s="1"/>
      <c r="E231" s="1"/>
      <c r="F231" s="17"/>
      <c r="G231" s="121"/>
      <c r="H231" s="121"/>
      <c r="I231" s="121"/>
    </row>
    <row r="232" spans="1:9" ht="12.75">
      <c r="A232" s="23" t="s">
        <v>336</v>
      </c>
      <c r="B232" s="18" t="s">
        <v>352</v>
      </c>
      <c r="C232" s="18" t="s">
        <v>60</v>
      </c>
      <c r="D232" s="18" t="s">
        <v>58</v>
      </c>
      <c r="E232" s="1"/>
      <c r="F232" s="17"/>
      <c r="G232" s="119">
        <f aca="true" t="shared" si="27" ref="G232:H234">+G233</f>
        <v>10600</v>
      </c>
      <c r="H232" s="119">
        <f t="shared" si="27"/>
        <v>900</v>
      </c>
      <c r="I232" s="119">
        <f>SUM(G232:H232)</f>
        <v>11500</v>
      </c>
    </row>
    <row r="233" spans="1:9" ht="12.75" customHeight="1">
      <c r="A233" s="15" t="s">
        <v>217</v>
      </c>
      <c r="B233" s="1" t="s">
        <v>352</v>
      </c>
      <c r="C233" s="1" t="s">
        <v>60</v>
      </c>
      <c r="D233" s="1" t="s">
        <v>58</v>
      </c>
      <c r="E233" s="1" t="s">
        <v>172</v>
      </c>
      <c r="F233" s="17"/>
      <c r="G233" s="121">
        <f t="shared" si="27"/>
        <v>10600</v>
      </c>
      <c r="H233" s="121">
        <f t="shared" si="27"/>
        <v>900</v>
      </c>
      <c r="I233" s="121">
        <f>SUM(G233:H233)</f>
        <v>11500</v>
      </c>
    </row>
    <row r="234" spans="1:9" ht="38.25">
      <c r="A234" s="15" t="s">
        <v>338</v>
      </c>
      <c r="B234" s="1" t="s">
        <v>352</v>
      </c>
      <c r="C234" s="1" t="s">
        <v>60</v>
      </c>
      <c r="D234" s="1" t="s">
        <v>58</v>
      </c>
      <c r="E234" s="1" t="s">
        <v>337</v>
      </c>
      <c r="F234" s="17"/>
      <c r="G234" s="121">
        <f t="shared" si="27"/>
        <v>10600</v>
      </c>
      <c r="H234" s="121">
        <f t="shared" si="27"/>
        <v>900</v>
      </c>
      <c r="I234" s="121">
        <f>SUM(G234:H234)</f>
        <v>11500</v>
      </c>
    </row>
    <row r="235" spans="1:9" ht="12.75" customHeight="1">
      <c r="A235" s="15" t="s">
        <v>136</v>
      </c>
      <c r="B235" s="1" t="s">
        <v>352</v>
      </c>
      <c r="C235" s="1" t="s">
        <v>60</v>
      </c>
      <c r="D235" s="1" t="s">
        <v>58</v>
      </c>
      <c r="E235" s="1" t="s">
        <v>337</v>
      </c>
      <c r="F235" s="17" t="s">
        <v>135</v>
      </c>
      <c r="G235" s="121">
        <v>10600</v>
      </c>
      <c r="H235" s="121">
        <v>900</v>
      </c>
      <c r="I235" s="121">
        <f>SUM(G235:H235)</f>
        <v>11500</v>
      </c>
    </row>
    <row r="236" spans="1:9" ht="12.75">
      <c r="A236" s="15"/>
      <c r="B236" s="1"/>
      <c r="C236" s="1"/>
      <c r="D236" s="1"/>
      <c r="E236" s="1"/>
      <c r="F236" s="17"/>
      <c r="G236" s="121"/>
      <c r="H236" s="121"/>
      <c r="I236" s="121"/>
    </row>
    <row r="237" spans="1:9" ht="38.25">
      <c r="A237" s="23" t="s">
        <v>98</v>
      </c>
      <c r="B237" s="18" t="s">
        <v>352</v>
      </c>
      <c r="C237" s="18" t="s">
        <v>60</v>
      </c>
      <c r="D237" s="18" t="s">
        <v>17</v>
      </c>
      <c r="E237" s="1"/>
      <c r="F237" s="17"/>
      <c r="G237" s="119">
        <f>G238</f>
        <v>11800201</v>
      </c>
      <c r="H237" s="119">
        <f>H238</f>
        <v>-530800</v>
      </c>
      <c r="I237" s="119">
        <f>SUM(G237:H237)</f>
        <v>11269401</v>
      </c>
    </row>
    <row r="238" spans="1:9" ht="38.25">
      <c r="A238" s="7" t="s">
        <v>92</v>
      </c>
      <c r="B238" s="1" t="s">
        <v>352</v>
      </c>
      <c r="C238" s="1" t="s">
        <v>60</v>
      </c>
      <c r="D238" s="1" t="s">
        <v>17</v>
      </c>
      <c r="E238" s="1" t="s">
        <v>93</v>
      </c>
      <c r="F238" s="17"/>
      <c r="G238" s="121">
        <f>G239</f>
        <v>11800201</v>
      </c>
      <c r="H238" s="121">
        <f>H239</f>
        <v>-530800</v>
      </c>
      <c r="I238" s="121">
        <f>SUM(G238:H238)</f>
        <v>11269401</v>
      </c>
    </row>
    <row r="239" spans="1:9" ht="12.75">
      <c r="A239" s="2" t="s">
        <v>95</v>
      </c>
      <c r="B239" s="1" t="s">
        <v>352</v>
      </c>
      <c r="C239" s="1" t="s">
        <v>60</v>
      </c>
      <c r="D239" s="1" t="s">
        <v>17</v>
      </c>
      <c r="E239" s="1" t="s">
        <v>96</v>
      </c>
      <c r="F239" s="17"/>
      <c r="G239" s="121">
        <f>SUM(G240:G241)</f>
        <v>11800201</v>
      </c>
      <c r="H239" s="121">
        <f>SUM(H240:H241)</f>
        <v>-530800</v>
      </c>
      <c r="I239" s="121">
        <f>SUM(G239:H239)</f>
        <v>11269401</v>
      </c>
    </row>
    <row r="240" spans="1:9" ht="12.75" customHeight="1">
      <c r="A240" s="15" t="s">
        <v>136</v>
      </c>
      <c r="B240" s="1" t="s">
        <v>352</v>
      </c>
      <c r="C240" s="1" t="s">
        <v>60</v>
      </c>
      <c r="D240" s="1" t="s">
        <v>17</v>
      </c>
      <c r="E240" s="1" t="s">
        <v>96</v>
      </c>
      <c r="F240" s="17" t="s">
        <v>135</v>
      </c>
      <c r="G240" s="121">
        <v>10516035</v>
      </c>
      <c r="H240" s="121">
        <v>-530800</v>
      </c>
      <c r="I240" s="121">
        <f>SUM(G240:H240)</f>
        <v>9985235</v>
      </c>
    </row>
    <row r="241" spans="1:9" ht="27.75" customHeight="1">
      <c r="A241" s="15" t="s">
        <v>401</v>
      </c>
      <c r="B241" s="1" t="s">
        <v>352</v>
      </c>
      <c r="C241" s="1" t="s">
        <v>60</v>
      </c>
      <c r="D241" s="1" t="s">
        <v>17</v>
      </c>
      <c r="E241" s="1" t="s">
        <v>96</v>
      </c>
      <c r="F241" s="17" t="s">
        <v>402</v>
      </c>
      <c r="G241" s="121">
        <v>1284166</v>
      </c>
      <c r="H241" s="121"/>
      <c r="I241" s="121">
        <f>SUM(G241:H241)</f>
        <v>1284166</v>
      </c>
    </row>
    <row r="242" spans="1:9" ht="12.75" customHeight="1">
      <c r="A242" s="15"/>
      <c r="B242" s="1"/>
      <c r="C242" s="1"/>
      <c r="D242" s="1"/>
      <c r="E242" s="1"/>
      <c r="F242" s="17"/>
      <c r="G242" s="121"/>
      <c r="H242" s="121"/>
      <c r="I242" s="121"/>
    </row>
    <row r="243" spans="1:9" ht="12.75">
      <c r="A243" s="4" t="s">
        <v>73</v>
      </c>
      <c r="B243" s="18" t="s">
        <v>352</v>
      </c>
      <c r="C243" s="18" t="s">
        <v>60</v>
      </c>
      <c r="D243" s="18" t="s">
        <v>59</v>
      </c>
      <c r="E243" s="1"/>
      <c r="F243" s="17"/>
      <c r="G243" s="119">
        <f aca="true" t="shared" si="28" ref="G243:H245">G244</f>
        <v>200000</v>
      </c>
      <c r="H243" s="119">
        <f t="shared" si="28"/>
        <v>0</v>
      </c>
      <c r="I243" s="119">
        <f>SUM(G243:H243)</f>
        <v>200000</v>
      </c>
    </row>
    <row r="244" spans="1:9" ht="12.75">
      <c r="A244" s="2" t="s">
        <v>73</v>
      </c>
      <c r="B244" s="1" t="s">
        <v>352</v>
      </c>
      <c r="C244" s="1" t="s">
        <v>60</v>
      </c>
      <c r="D244" s="1" t="s">
        <v>59</v>
      </c>
      <c r="E244" s="1" t="s">
        <v>74</v>
      </c>
      <c r="F244" s="17"/>
      <c r="G244" s="121">
        <f t="shared" si="28"/>
        <v>200000</v>
      </c>
      <c r="H244" s="121">
        <f t="shared" si="28"/>
        <v>0</v>
      </c>
      <c r="I244" s="121">
        <f>SUM(G244:H244)</f>
        <v>200000</v>
      </c>
    </row>
    <row r="245" spans="1:9" ht="25.5">
      <c r="A245" s="5" t="s">
        <v>4</v>
      </c>
      <c r="B245" s="1" t="s">
        <v>352</v>
      </c>
      <c r="C245" s="1" t="s">
        <v>60</v>
      </c>
      <c r="D245" s="1" t="s">
        <v>59</v>
      </c>
      <c r="E245" s="1" t="s">
        <v>5</v>
      </c>
      <c r="F245" s="17"/>
      <c r="G245" s="121">
        <f t="shared" si="28"/>
        <v>200000</v>
      </c>
      <c r="H245" s="121">
        <f t="shared" si="28"/>
        <v>0</v>
      </c>
      <c r="I245" s="121">
        <f>SUM(G245:H245)</f>
        <v>200000</v>
      </c>
    </row>
    <row r="246" spans="1:9" ht="12.75">
      <c r="A246" s="2" t="s">
        <v>67</v>
      </c>
      <c r="B246" s="1" t="s">
        <v>352</v>
      </c>
      <c r="C246" s="1" t="s">
        <v>60</v>
      </c>
      <c r="D246" s="1" t="s">
        <v>59</v>
      </c>
      <c r="E246" s="1" t="s">
        <v>5</v>
      </c>
      <c r="F246" s="17" t="s">
        <v>36</v>
      </c>
      <c r="G246" s="121">
        <v>200000</v>
      </c>
      <c r="H246" s="121"/>
      <c r="I246" s="121">
        <f>SUM(G246:H246)</f>
        <v>200000</v>
      </c>
    </row>
    <row r="247" spans="1:9" ht="12.75">
      <c r="A247" s="2"/>
      <c r="B247" s="1"/>
      <c r="C247" s="1"/>
      <c r="D247" s="1"/>
      <c r="E247" s="1"/>
      <c r="F247" s="17"/>
      <c r="G247" s="121"/>
      <c r="H247" s="121"/>
      <c r="I247" s="121"/>
    </row>
    <row r="248" spans="1:9" ht="12.75">
      <c r="A248" s="4" t="s">
        <v>12</v>
      </c>
      <c r="B248" s="18" t="s">
        <v>352</v>
      </c>
      <c r="C248" s="18" t="s">
        <v>60</v>
      </c>
      <c r="D248" s="18" t="s">
        <v>191</v>
      </c>
      <c r="E248" s="1"/>
      <c r="F248" s="17"/>
      <c r="G248" s="119">
        <f>SUM(G249+G261+G257+G267)</f>
        <v>5004057.66</v>
      </c>
      <c r="H248" s="119">
        <f>SUM(H249+H261+H257+H267)</f>
        <v>213184</v>
      </c>
      <c r="I248" s="119">
        <f>SUM(G248:H248)</f>
        <v>5217241.66</v>
      </c>
    </row>
    <row r="249" spans="1:9" ht="25.5">
      <c r="A249" s="2" t="s">
        <v>140</v>
      </c>
      <c r="B249" s="1" t="s">
        <v>352</v>
      </c>
      <c r="C249" s="1" t="s">
        <v>60</v>
      </c>
      <c r="D249" s="1" t="s">
        <v>191</v>
      </c>
      <c r="E249" s="1" t="s">
        <v>141</v>
      </c>
      <c r="F249" s="17"/>
      <c r="G249" s="121">
        <f>G253+G255+G250</f>
        <v>1187857.6600000001</v>
      </c>
      <c r="H249" s="121">
        <f>H253+H255+H250</f>
        <v>213184</v>
      </c>
      <c r="I249" s="121">
        <f aca="true" t="shared" si="29" ref="I249:I269">SUM(G249:H249)</f>
        <v>1401041.6600000001</v>
      </c>
    </row>
    <row r="250" spans="1:9" ht="12.75">
      <c r="A250" s="2" t="s">
        <v>291</v>
      </c>
      <c r="B250" s="1" t="s">
        <v>352</v>
      </c>
      <c r="C250" s="1" t="s">
        <v>60</v>
      </c>
      <c r="D250" s="1" t="s">
        <v>191</v>
      </c>
      <c r="E250" s="1" t="s">
        <v>292</v>
      </c>
      <c r="F250" s="17"/>
      <c r="G250" s="121">
        <f>+G251</f>
        <v>70000</v>
      </c>
      <c r="H250" s="121">
        <f>+H251</f>
        <v>0</v>
      </c>
      <c r="I250" s="121">
        <f t="shared" si="29"/>
        <v>70000</v>
      </c>
    </row>
    <row r="251" spans="1:9" ht="12.75" customHeight="1">
      <c r="A251" s="2" t="s">
        <v>294</v>
      </c>
      <c r="B251" s="1" t="s">
        <v>352</v>
      </c>
      <c r="C251" s="1" t="s">
        <v>60</v>
      </c>
      <c r="D251" s="1" t="s">
        <v>191</v>
      </c>
      <c r="E251" s="1" t="s">
        <v>293</v>
      </c>
      <c r="F251" s="17"/>
      <c r="G251" s="121">
        <f>+G252</f>
        <v>70000</v>
      </c>
      <c r="H251" s="121">
        <f>+H252</f>
        <v>0</v>
      </c>
      <c r="I251" s="121">
        <f t="shared" si="29"/>
        <v>70000</v>
      </c>
    </row>
    <row r="252" spans="1:9" ht="12.75">
      <c r="A252" s="15" t="s">
        <v>136</v>
      </c>
      <c r="B252" s="1" t="s">
        <v>352</v>
      </c>
      <c r="C252" s="1" t="s">
        <v>60</v>
      </c>
      <c r="D252" s="1" t="s">
        <v>191</v>
      </c>
      <c r="E252" s="1" t="s">
        <v>293</v>
      </c>
      <c r="F252" s="17" t="s">
        <v>135</v>
      </c>
      <c r="G252" s="121">
        <v>70000</v>
      </c>
      <c r="H252" s="121"/>
      <c r="I252" s="121">
        <f t="shared" si="29"/>
        <v>70000</v>
      </c>
    </row>
    <row r="253" spans="1:9" ht="12.75" customHeight="1">
      <c r="A253" s="2" t="s">
        <v>258</v>
      </c>
      <c r="B253" s="1" t="s">
        <v>352</v>
      </c>
      <c r="C253" s="1" t="s">
        <v>60</v>
      </c>
      <c r="D253" s="1" t="s">
        <v>191</v>
      </c>
      <c r="E253" s="1" t="s">
        <v>259</v>
      </c>
      <c r="F253" s="17"/>
      <c r="G253" s="121">
        <f>+G254</f>
        <v>1017857.66</v>
      </c>
      <c r="H253" s="121">
        <f>+H254</f>
        <v>213184</v>
      </c>
      <c r="I253" s="121">
        <f t="shared" si="29"/>
        <v>1231041.6600000001</v>
      </c>
    </row>
    <row r="254" spans="1:10" ht="12.75" customHeight="1">
      <c r="A254" s="15" t="s">
        <v>136</v>
      </c>
      <c r="B254" s="1" t="s">
        <v>352</v>
      </c>
      <c r="C254" s="1" t="s">
        <v>60</v>
      </c>
      <c r="D254" s="1" t="s">
        <v>191</v>
      </c>
      <c r="E254" s="1" t="s">
        <v>259</v>
      </c>
      <c r="F254" s="17" t="s">
        <v>135</v>
      </c>
      <c r="G254" s="121">
        <v>1017857.66</v>
      </c>
      <c r="H254" s="121">
        <v>213184</v>
      </c>
      <c r="I254" s="121">
        <f t="shared" si="29"/>
        <v>1231041.6600000001</v>
      </c>
      <c r="J254">
        <v>213184</v>
      </c>
    </row>
    <row r="255" spans="1:9" ht="25.5">
      <c r="A255" s="2" t="s">
        <v>267</v>
      </c>
      <c r="B255" s="1" t="s">
        <v>352</v>
      </c>
      <c r="C255" s="1" t="s">
        <v>60</v>
      </c>
      <c r="D255" s="1" t="s">
        <v>191</v>
      </c>
      <c r="E255" s="1" t="s">
        <v>266</v>
      </c>
      <c r="F255" s="17"/>
      <c r="G255" s="121">
        <f>+G256</f>
        <v>100000</v>
      </c>
      <c r="H255" s="121">
        <f>+H256</f>
        <v>0</v>
      </c>
      <c r="I255" s="121">
        <f t="shared" si="29"/>
        <v>100000</v>
      </c>
    </row>
    <row r="256" spans="1:9" ht="12.75" customHeight="1">
      <c r="A256" s="15" t="s">
        <v>136</v>
      </c>
      <c r="B256" s="1" t="s">
        <v>352</v>
      </c>
      <c r="C256" s="1" t="s">
        <v>60</v>
      </c>
      <c r="D256" s="1" t="s">
        <v>191</v>
      </c>
      <c r="E256" s="1" t="s">
        <v>266</v>
      </c>
      <c r="F256" s="17" t="s">
        <v>135</v>
      </c>
      <c r="G256" s="121">
        <v>100000</v>
      </c>
      <c r="H256" s="121"/>
      <c r="I256" s="121">
        <f t="shared" si="29"/>
        <v>100000</v>
      </c>
    </row>
    <row r="257" spans="1:9" ht="12.75" customHeight="1">
      <c r="A257" s="2" t="s">
        <v>142</v>
      </c>
      <c r="B257" s="14" t="s">
        <v>352</v>
      </c>
      <c r="C257" s="14" t="s">
        <v>60</v>
      </c>
      <c r="D257" s="1" t="s">
        <v>191</v>
      </c>
      <c r="E257" s="1" t="s">
        <v>143</v>
      </c>
      <c r="F257" s="17"/>
      <c r="G257" s="117">
        <f>+G258</f>
        <v>1660200</v>
      </c>
      <c r="H257" s="117">
        <f>+H258</f>
        <v>0</v>
      </c>
      <c r="I257" s="121">
        <f t="shared" si="29"/>
        <v>1660200</v>
      </c>
    </row>
    <row r="258" spans="1:9" ht="38.25">
      <c r="A258" s="7" t="s">
        <v>324</v>
      </c>
      <c r="B258" s="14" t="s">
        <v>352</v>
      </c>
      <c r="C258" s="14" t="s">
        <v>60</v>
      </c>
      <c r="D258" s="1" t="s">
        <v>191</v>
      </c>
      <c r="E258" s="1" t="s">
        <v>323</v>
      </c>
      <c r="F258" s="17"/>
      <c r="G258" s="121">
        <f>SUM(G259:G260)</f>
        <v>1660200</v>
      </c>
      <c r="H258" s="121">
        <f>SUM(H259:H260)</f>
        <v>0</v>
      </c>
      <c r="I258" s="121">
        <f t="shared" si="29"/>
        <v>1660200</v>
      </c>
    </row>
    <row r="259" spans="1:9" ht="12.75" customHeight="1">
      <c r="A259" s="15" t="s">
        <v>136</v>
      </c>
      <c r="B259" s="14" t="s">
        <v>352</v>
      </c>
      <c r="C259" s="14" t="s">
        <v>60</v>
      </c>
      <c r="D259" s="1" t="s">
        <v>191</v>
      </c>
      <c r="E259" s="1" t="s">
        <v>323</v>
      </c>
      <c r="F259" s="17" t="s">
        <v>135</v>
      </c>
      <c r="G259" s="121">
        <v>1660200</v>
      </c>
      <c r="H259" s="121">
        <v>-1400000</v>
      </c>
      <c r="I259" s="121">
        <f t="shared" si="29"/>
        <v>260200</v>
      </c>
    </row>
    <row r="260" spans="1:9" ht="12.75" customHeight="1">
      <c r="A260" s="2" t="s">
        <v>131</v>
      </c>
      <c r="B260" s="14" t="s">
        <v>352</v>
      </c>
      <c r="C260" s="14" t="s">
        <v>60</v>
      </c>
      <c r="D260" s="1" t="s">
        <v>191</v>
      </c>
      <c r="E260" s="1" t="s">
        <v>323</v>
      </c>
      <c r="F260" s="17" t="s">
        <v>132</v>
      </c>
      <c r="G260" s="121"/>
      <c r="H260" s="121">
        <v>1400000</v>
      </c>
      <c r="I260" s="121">
        <f>SUM(G260:H260)</f>
        <v>1400000</v>
      </c>
    </row>
    <row r="261" spans="1:9" ht="12.75">
      <c r="A261" s="2" t="s">
        <v>130</v>
      </c>
      <c r="B261" s="14" t="s">
        <v>352</v>
      </c>
      <c r="C261" s="14" t="s">
        <v>60</v>
      </c>
      <c r="D261" s="1" t="s">
        <v>191</v>
      </c>
      <c r="E261" s="1" t="s">
        <v>42</v>
      </c>
      <c r="F261" s="17"/>
      <c r="G261" s="117">
        <f>SUM(G262)</f>
        <v>2136000</v>
      </c>
      <c r="H261" s="117">
        <f>SUM(H262)</f>
        <v>0</v>
      </c>
      <c r="I261" s="121">
        <f t="shared" si="29"/>
        <v>2136000</v>
      </c>
    </row>
    <row r="262" spans="1:9" ht="39" customHeight="1">
      <c r="A262" s="7" t="s">
        <v>88</v>
      </c>
      <c r="B262" s="1" t="s">
        <v>352</v>
      </c>
      <c r="C262" s="1" t="s">
        <v>60</v>
      </c>
      <c r="D262" s="1" t="s">
        <v>191</v>
      </c>
      <c r="E262" s="1" t="s">
        <v>43</v>
      </c>
      <c r="F262" s="17"/>
      <c r="G262" s="121">
        <f>G263</f>
        <v>2136000</v>
      </c>
      <c r="H262" s="121">
        <f>H263</f>
        <v>0</v>
      </c>
      <c r="I262" s="121">
        <f t="shared" si="29"/>
        <v>2136000</v>
      </c>
    </row>
    <row r="263" spans="1:9" ht="38.25">
      <c r="A263" s="2" t="s">
        <v>315</v>
      </c>
      <c r="B263" s="1" t="s">
        <v>352</v>
      </c>
      <c r="C263" s="1" t="s">
        <v>60</v>
      </c>
      <c r="D263" s="1" t="s">
        <v>191</v>
      </c>
      <c r="E263" s="1" t="s">
        <v>44</v>
      </c>
      <c r="F263" s="17"/>
      <c r="G263" s="121">
        <f>SUM(G264:G266)</f>
        <v>2136000</v>
      </c>
      <c r="H263" s="121">
        <f>SUM(H264:H266)</f>
        <v>0</v>
      </c>
      <c r="I263" s="121">
        <f>SUM(I264:I266)</f>
        <v>2136000</v>
      </c>
    </row>
    <row r="264" spans="1:9" ht="12.75">
      <c r="A264" s="2" t="s">
        <v>68</v>
      </c>
      <c r="B264" s="1" t="s">
        <v>352</v>
      </c>
      <c r="C264" s="1" t="s">
        <v>60</v>
      </c>
      <c r="D264" s="1" t="s">
        <v>191</v>
      </c>
      <c r="E264" s="1" t="s">
        <v>44</v>
      </c>
      <c r="F264" s="17" t="s">
        <v>61</v>
      </c>
      <c r="G264" s="121">
        <v>700000</v>
      </c>
      <c r="H264" s="121"/>
      <c r="I264" s="121">
        <f t="shared" si="29"/>
        <v>700000</v>
      </c>
    </row>
    <row r="265" spans="1:9" ht="12.75">
      <c r="A265" s="15" t="s">
        <v>136</v>
      </c>
      <c r="B265" s="1" t="s">
        <v>352</v>
      </c>
      <c r="C265" s="1" t="s">
        <v>60</v>
      </c>
      <c r="D265" s="1" t="s">
        <v>191</v>
      </c>
      <c r="E265" s="1" t="s">
        <v>44</v>
      </c>
      <c r="F265" s="17" t="s">
        <v>135</v>
      </c>
      <c r="G265" s="121">
        <v>1436000</v>
      </c>
      <c r="H265" s="121">
        <v>-1436000</v>
      </c>
      <c r="I265" s="121">
        <f t="shared" si="29"/>
        <v>0</v>
      </c>
    </row>
    <row r="266" spans="1:9" ht="12.75" customHeight="1">
      <c r="A266" s="2" t="s">
        <v>131</v>
      </c>
      <c r="B266" s="14" t="s">
        <v>352</v>
      </c>
      <c r="C266" s="14" t="s">
        <v>60</v>
      </c>
      <c r="D266" s="1" t="s">
        <v>191</v>
      </c>
      <c r="E266" s="1" t="s">
        <v>44</v>
      </c>
      <c r="F266" s="17" t="s">
        <v>132</v>
      </c>
      <c r="G266" s="121"/>
      <c r="H266" s="121">
        <v>1436000</v>
      </c>
      <c r="I266" s="121">
        <f>SUM(G266:H266)</f>
        <v>1436000</v>
      </c>
    </row>
    <row r="267" spans="1:9" ht="12.75">
      <c r="A267" s="2" t="s">
        <v>149</v>
      </c>
      <c r="B267" s="1" t="s">
        <v>352</v>
      </c>
      <c r="C267" s="1" t="s">
        <v>60</v>
      </c>
      <c r="D267" s="1" t="s">
        <v>191</v>
      </c>
      <c r="E267" s="1" t="s">
        <v>150</v>
      </c>
      <c r="F267" s="17"/>
      <c r="G267" s="121">
        <f>+G268</f>
        <v>20000</v>
      </c>
      <c r="H267" s="121">
        <f>+H268</f>
        <v>0</v>
      </c>
      <c r="I267" s="121">
        <f t="shared" si="29"/>
        <v>20000</v>
      </c>
    </row>
    <row r="268" spans="1:9" ht="38.25">
      <c r="A268" s="2" t="s">
        <v>344</v>
      </c>
      <c r="B268" s="1" t="s">
        <v>352</v>
      </c>
      <c r="C268" s="1" t="s">
        <v>60</v>
      </c>
      <c r="D268" s="1" t="s">
        <v>191</v>
      </c>
      <c r="E268" s="1" t="s">
        <v>298</v>
      </c>
      <c r="F268" s="17"/>
      <c r="G268" s="121">
        <f>+G269</f>
        <v>20000</v>
      </c>
      <c r="H268" s="121">
        <f>+H269</f>
        <v>0</v>
      </c>
      <c r="I268" s="121">
        <f t="shared" si="29"/>
        <v>20000</v>
      </c>
    </row>
    <row r="269" spans="1:9" ht="12.75">
      <c r="A269" s="15" t="s">
        <v>136</v>
      </c>
      <c r="B269" s="1" t="s">
        <v>352</v>
      </c>
      <c r="C269" s="1" t="s">
        <v>60</v>
      </c>
      <c r="D269" s="1" t="s">
        <v>191</v>
      </c>
      <c r="E269" s="1" t="s">
        <v>298</v>
      </c>
      <c r="F269" s="17" t="s">
        <v>135</v>
      </c>
      <c r="G269" s="121">
        <v>20000</v>
      </c>
      <c r="H269" s="121"/>
      <c r="I269" s="121">
        <f t="shared" si="29"/>
        <v>20000</v>
      </c>
    </row>
    <row r="270" spans="1:9" ht="12.75" customHeight="1">
      <c r="A270" s="15"/>
      <c r="B270" s="1"/>
      <c r="C270" s="1"/>
      <c r="D270" s="1"/>
      <c r="E270" s="1"/>
      <c r="F270" s="17"/>
      <c r="G270" s="121"/>
      <c r="H270" s="121"/>
      <c r="I270" s="121"/>
    </row>
    <row r="271" spans="1:9" ht="15.75">
      <c r="A271" s="36" t="s">
        <v>215</v>
      </c>
      <c r="B271" s="35" t="s">
        <v>352</v>
      </c>
      <c r="C271" s="35" t="s">
        <v>56</v>
      </c>
      <c r="D271" s="1"/>
      <c r="E271" s="1"/>
      <c r="F271" s="17"/>
      <c r="G271" s="118">
        <f aca="true" t="shared" si="30" ref="G271:H274">+G272</f>
        <v>1195700</v>
      </c>
      <c r="H271" s="118">
        <f t="shared" si="30"/>
        <v>0</v>
      </c>
      <c r="I271" s="118">
        <f>SUM(G271:H271)</f>
        <v>1195700</v>
      </c>
    </row>
    <row r="272" spans="1:9" ht="12.75" customHeight="1">
      <c r="A272" s="6" t="s">
        <v>216</v>
      </c>
      <c r="B272" s="19" t="s">
        <v>352</v>
      </c>
      <c r="C272" s="19" t="s">
        <v>56</v>
      </c>
      <c r="D272" s="19" t="s">
        <v>41</v>
      </c>
      <c r="E272" s="19"/>
      <c r="F272" s="37"/>
      <c r="G272" s="119">
        <f t="shared" si="30"/>
        <v>1195700</v>
      </c>
      <c r="H272" s="119">
        <f t="shared" si="30"/>
        <v>0</v>
      </c>
      <c r="I272" s="119">
        <f>SUM(G272:H272)</f>
        <v>1195700</v>
      </c>
    </row>
    <row r="273" spans="1:9" ht="12.75" customHeight="1">
      <c r="A273" s="2" t="s">
        <v>217</v>
      </c>
      <c r="B273" s="1" t="s">
        <v>352</v>
      </c>
      <c r="C273" s="1" t="s">
        <v>56</v>
      </c>
      <c r="D273" s="1" t="s">
        <v>41</v>
      </c>
      <c r="E273" s="1" t="s">
        <v>172</v>
      </c>
      <c r="F273" s="17"/>
      <c r="G273" s="117">
        <f t="shared" si="30"/>
        <v>1195700</v>
      </c>
      <c r="H273" s="117">
        <f t="shared" si="30"/>
        <v>0</v>
      </c>
      <c r="I273" s="117">
        <f>SUM(G273:H273)</f>
        <v>1195700</v>
      </c>
    </row>
    <row r="274" spans="1:9" ht="25.5">
      <c r="A274" s="5" t="s">
        <v>218</v>
      </c>
      <c r="B274" s="1" t="s">
        <v>352</v>
      </c>
      <c r="C274" s="1" t="s">
        <v>56</v>
      </c>
      <c r="D274" s="1" t="s">
        <v>41</v>
      </c>
      <c r="E274" s="1" t="s">
        <v>173</v>
      </c>
      <c r="F274" s="17"/>
      <c r="G274" s="117">
        <f t="shared" si="30"/>
        <v>1195700</v>
      </c>
      <c r="H274" s="117">
        <f t="shared" si="30"/>
        <v>0</v>
      </c>
      <c r="I274" s="117">
        <f>SUM(G274:H274)</f>
        <v>1195700</v>
      </c>
    </row>
    <row r="275" spans="1:9" ht="12.75" customHeight="1">
      <c r="A275" s="15" t="s">
        <v>133</v>
      </c>
      <c r="B275" s="1" t="s">
        <v>352</v>
      </c>
      <c r="C275" s="1" t="s">
        <v>56</v>
      </c>
      <c r="D275" s="1" t="s">
        <v>41</v>
      </c>
      <c r="E275" s="1" t="s">
        <v>173</v>
      </c>
      <c r="F275" s="17" t="s">
        <v>134</v>
      </c>
      <c r="G275" s="117">
        <v>1195700</v>
      </c>
      <c r="H275" s="117"/>
      <c r="I275" s="117">
        <f>SUM(G275:H275)</f>
        <v>1195700</v>
      </c>
    </row>
    <row r="276" spans="1:9" ht="12.75" customHeight="1">
      <c r="A276" s="15"/>
      <c r="B276" s="1"/>
      <c r="C276" s="1"/>
      <c r="D276" s="1"/>
      <c r="E276" s="1"/>
      <c r="F276" s="17"/>
      <c r="G276" s="121"/>
      <c r="H276" s="121"/>
      <c r="I276" s="121"/>
    </row>
    <row r="277" spans="1:9" ht="31.5">
      <c r="A277" s="36" t="s">
        <v>83</v>
      </c>
      <c r="B277" s="35" t="s">
        <v>352</v>
      </c>
      <c r="C277" s="35" t="s">
        <v>41</v>
      </c>
      <c r="D277" s="1"/>
      <c r="E277" s="1"/>
      <c r="F277" s="17"/>
      <c r="G277" s="118">
        <f>SUM(G278+G283)</f>
        <v>300000</v>
      </c>
      <c r="H277" s="118">
        <f>SUM(H278+H283)</f>
        <v>0</v>
      </c>
      <c r="I277" s="118">
        <f>SUM(G277:H277)</f>
        <v>300000</v>
      </c>
    </row>
    <row r="278" spans="1:9" ht="38.25">
      <c r="A278" s="23" t="s">
        <v>181</v>
      </c>
      <c r="B278" s="18" t="s">
        <v>352</v>
      </c>
      <c r="C278" s="18" t="s">
        <v>41</v>
      </c>
      <c r="D278" s="18" t="s">
        <v>53</v>
      </c>
      <c r="E278" s="1"/>
      <c r="F278" s="17"/>
      <c r="G278" s="119">
        <f>G279</f>
        <v>100000</v>
      </c>
      <c r="H278" s="119">
        <f>H279</f>
        <v>0</v>
      </c>
      <c r="I278" s="119">
        <f>SUM(G278:H278)</f>
        <v>100000</v>
      </c>
    </row>
    <row r="279" spans="1:9" ht="25.5">
      <c r="A279" s="16" t="s">
        <v>121</v>
      </c>
      <c r="B279" s="1" t="s">
        <v>352</v>
      </c>
      <c r="C279" s="1" t="s">
        <v>41</v>
      </c>
      <c r="D279" s="1" t="s">
        <v>53</v>
      </c>
      <c r="E279" s="1" t="s">
        <v>122</v>
      </c>
      <c r="F279" s="17"/>
      <c r="G279" s="121">
        <f>G280</f>
        <v>100000</v>
      </c>
      <c r="H279" s="121">
        <f>H280</f>
        <v>0</v>
      </c>
      <c r="I279" s="121">
        <f>SUM(G279:H279)</f>
        <v>100000</v>
      </c>
    </row>
    <row r="280" spans="1:9" ht="38.25">
      <c r="A280" s="16" t="s">
        <v>123</v>
      </c>
      <c r="B280" s="1" t="s">
        <v>352</v>
      </c>
      <c r="C280" s="1" t="s">
        <v>41</v>
      </c>
      <c r="D280" s="1" t="s">
        <v>53</v>
      </c>
      <c r="E280" s="1" t="s">
        <v>124</v>
      </c>
      <c r="F280" s="17"/>
      <c r="G280" s="121">
        <f>SUM(G281)</f>
        <v>100000</v>
      </c>
      <c r="H280" s="121">
        <f>SUM(H281)</f>
        <v>0</v>
      </c>
      <c r="I280" s="121">
        <f>SUM(G280:H280)</f>
        <v>100000</v>
      </c>
    </row>
    <row r="281" spans="1:9" ht="12.75" customHeight="1">
      <c r="A281" s="15" t="s">
        <v>136</v>
      </c>
      <c r="B281" s="1" t="s">
        <v>352</v>
      </c>
      <c r="C281" s="1" t="s">
        <v>41</v>
      </c>
      <c r="D281" s="1" t="s">
        <v>53</v>
      </c>
      <c r="E281" s="1" t="s">
        <v>124</v>
      </c>
      <c r="F281" s="17" t="s">
        <v>135</v>
      </c>
      <c r="G281" s="121">
        <v>100000</v>
      </c>
      <c r="H281" s="121"/>
      <c r="I281" s="121">
        <f>SUM(G281:H281)</f>
        <v>100000</v>
      </c>
    </row>
    <row r="282" spans="1:9" ht="12.75">
      <c r="A282" s="28"/>
      <c r="B282" s="1"/>
      <c r="C282" s="1"/>
      <c r="D282" s="1"/>
      <c r="E282" s="1"/>
      <c r="F282" s="17"/>
      <c r="G282" s="121"/>
      <c r="H282" s="121"/>
      <c r="I282" s="121"/>
    </row>
    <row r="283" spans="1:9" ht="12.75">
      <c r="A283" s="38" t="s">
        <v>125</v>
      </c>
      <c r="B283" s="18" t="s">
        <v>352</v>
      </c>
      <c r="C283" s="18" t="s">
        <v>41</v>
      </c>
      <c r="D283" s="18" t="s">
        <v>89</v>
      </c>
      <c r="E283" s="1"/>
      <c r="F283" s="17"/>
      <c r="G283" s="119">
        <f>SUM(G284)</f>
        <v>200000</v>
      </c>
      <c r="H283" s="119">
        <f>SUM(H284)</f>
        <v>0</v>
      </c>
      <c r="I283" s="119">
        <f>SUM(G283:H283)</f>
        <v>200000</v>
      </c>
    </row>
    <row r="284" spans="1:9" ht="12.75">
      <c r="A284" s="2" t="s">
        <v>149</v>
      </c>
      <c r="B284" s="1" t="s">
        <v>352</v>
      </c>
      <c r="C284" s="1" t="s">
        <v>41</v>
      </c>
      <c r="D284" s="1" t="s">
        <v>89</v>
      </c>
      <c r="E284" s="1" t="s">
        <v>150</v>
      </c>
      <c r="F284" s="17"/>
      <c r="G284" s="117">
        <f>SUM(G285)</f>
        <v>200000</v>
      </c>
      <c r="H284" s="117">
        <f>SUM(H285)</f>
        <v>0</v>
      </c>
      <c r="I284" s="117">
        <f>SUM(G284:H284)</f>
        <v>200000</v>
      </c>
    </row>
    <row r="285" spans="1:9" ht="38.25">
      <c r="A285" s="7" t="s">
        <v>353</v>
      </c>
      <c r="B285" s="1" t="s">
        <v>352</v>
      </c>
      <c r="C285" s="1" t="s">
        <v>94</v>
      </c>
      <c r="D285" s="1" t="s">
        <v>89</v>
      </c>
      <c r="E285" s="1" t="s">
        <v>231</v>
      </c>
      <c r="F285" s="17"/>
      <c r="G285" s="117">
        <f>SUM(G286+G287)</f>
        <v>200000</v>
      </c>
      <c r="H285" s="117">
        <f>SUM(H286+H287)</f>
        <v>0</v>
      </c>
      <c r="I285" s="117">
        <f>SUM(G285:H285)</f>
        <v>200000</v>
      </c>
    </row>
    <row r="286" spans="1:9" ht="12.75" customHeight="1">
      <c r="A286" s="15" t="s">
        <v>136</v>
      </c>
      <c r="B286" s="1" t="s">
        <v>352</v>
      </c>
      <c r="C286" s="1" t="s">
        <v>94</v>
      </c>
      <c r="D286" s="1" t="s">
        <v>89</v>
      </c>
      <c r="E286" s="1" t="s">
        <v>231</v>
      </c>
      <c r="F286" s="17" t="s">
        <v>135</v>
      </c>
      <c r="G286" s="117">
        <v>170000</v>
      </c>
      <c r="H286" s="117"/>
      <c r="I286" s="117">
        <f>SUM(G286:H286)</f>
        <v>170000</v>
      </c>
    </row>
    <row r="287" spans="1:9" ht="12.75" customHeight="1">
      <c r="A287" s="2" t="s">
        <v>131</v>
      </c>
      <c r="B287" s="1" t="s">
        <v>352</v>
      </c>
      <c r="C287" s="1" t="s">
        <v>94</v>
      </c>
      <c r="D287" s="1" t="s">
        <v>89</v>
      </c>
      <c r="E287" s="1" t="s">
        <v>231</v>
      </c>
      <c r="F287" s="17" t="s">
        <v>132</v>
      </c>
      <c r="G287" s="117">
        <v>30000</v>
      </c>
      <c r="H287" s="117"/>
      <c r="I287" s="117">
        <f>SUM(G287:H287)</f>
        <v>30000</v>
      </c>
    </row>
    <row r="288" spans="1:9" ht="12.75">
      <c r="A288" s="28"/>
      <c r="B288" s="1"/>
      <c r="C288" s="1"/>
      <c r="D288" s="1"/>
      <c r="E288" s="1"/>
      <c r="F288" s="17"/>
      <c r="G288" s="121"/>
      <c r="H288" s="121"/>
      <c r="I288" s="121"/>
    </row>
    <row r="289" spans="1:9" ht="15.75">
      <c r="A289" s="34" t="s">
        <v>54</v>
      </c>
      <c r="B289" s="39" t="s">
        <v>352</v>
      </c>
      <c r="C289" s="39" t="s">
        <v>55</v>
      </c>
      <c r="D289" s="3"/>
      <c r="E289" s="3"/>
      <c r="F289" s="20"/>
      <c r="G289" s="118">
        <f>SUM(G290+G306+G334+G315)</f>
        <v>14844095</v>
      </c>
      <c r="H289" s="118">
        <f>SUM(H290+H306+H334+H315)</f>
        <v>360090</v>
      </c>
      <c r="I289" s="118">
        <f aca="true" t="shared" si="31" ref="I289:I304">SUM(G289:H289)</f>
        <v>15204185</v>
      </c>
    </row>
    <row r="290" spans="1:9" ht="12.75">
      <c r="A290" s="4" t="s">
        <v>128</v>
      </c>
      <c r="B290" s="18" t="s">
        <v>352</v>
      </c>
      <c r="C290" s="18" t="s">
        <v>55</v>
      </c>
      <c r="D290" s="18" t="s">
        <v>58</v>
      </c>
      <c r="E290" s="1"/>
      <c r="F290" s="17"/>
      <c r="G290" s="119">
        <f>SUM(G291+G297+G301)</f>
        <v>290500</v>
      </c>
      <c r="H290" s="119">
        <f>SUM(H291+H297+H301)</f>
        <v>3500</v>
      </c>
      <c r="I290" s="119">
        <f t="shared" si="31"/>
        <v>294000</v>
      </c>
    </row>
    <row r="291" spans="1:9" ht="12.75">
      <c r="A291" s="7" t="s">
        <v>6</v>
      </c>
      <c r="B291" s="1" t="s">
        <v>352</v>
      </c>
      <c r="C291" s="1" t="s">
        <v>55</v>
      </c>
      <c r="D291" s="1" t="s">
        <v>58</v>
      </c>
      <c r="E291" s="1" t="s">
        <v>7</v>
      </c>
      <c r="F291" s="17"/>
      <c r="G291" s="117">
        <f>G292+G295</f>
        <v>290000</v>
      </c>
      <c r="H291" s="117">
        <f>H292+H295</f>
        <v>0</v>
      </c>
      <c r="I291" s="117">
        <f t="shared" si="31"/>
        <v>290000</v>
      </c>
    </row>
    <row r="292" spans="1:9" ht="12.75" customHeight="1">
      <c r="A292" s="2" t="s">
        <v>8</v>
      </c>
      <c r="B292" s="22" t="s">
        <v>352</v>
      </c>
      <c r="C292" s="22" t="s">
        <v>55</v>
      </c>
      <c r="D292" s="22" t="s">
        <v>58</v>
      </c>
      <c r="E292" s="22" t="s">
        <v>9</v>
      </c>
      <c r="F292" s="29"/>
      <c r="G292" s="121">
        <f>SUM(G293:G294)</f>
        <v>90000</v>
      </c>
      <c r="H292" s="121">
        <f>SUM(H293:H294)</f>
        <v>0</v>
      </c>
      <c r="I292" s="117">
        <f t="shared" si="31"/>
        <v>90000</v>
      </c>
    </row>
    <row r="293" spans="1:9" ht="12.75" customHeight="1">
      <c r="A293" s="2" t="s">
        <v>263</v>
      </c>
      <c r="B293" s="1" t="s">
        <v>352</v>
      </c>
      <c r="C293" s="1" t="s">
        <v>55</v>
      </c>
      <c r="D293" s="1" t="s">
        <v>58</v>
      </c>
      <c r="E293" s="22" t="s">
        <v>9</v>
      </c>
      <c r="F293" s="17" t="s">
        <v>262</v>
      </c>
      <c r="G293" s="121">
        <v>40000</v>
      </c>
      <c r="H293" s="121"/>
      <c r="I293" s="117">
        <f t="shared" si="31"/>
        <v>40000</v>
      </c>
    </row>
    <row r="294" spans="1:9" ht="12.75">
      <c r="A294" s="2" t="s">
        <v>264</v>
      </c>
      <c r="B294" s="1" t="s">
        <v>352</v>
      </c>
      <c r="C294" s="1" t="s">
        <v>55</v>
      </c>
      <c r="D294" s="1" t="s">
        <v>58</v>
      </c>
      <c r="E294" s="22" t="s">
        <v>9</v>
      </c>
      <c r="F294" s="17" t="s">
        <v>265</v>
      </c>
      <c r="G294" s="121">
        <v>50000</v>
      </c>
      <c r="H294" s="121"/>
      <c r="I294" s="117">
        <f t="shared" si="31"/>
        <v>50000</v>
      </c>
    </row>
    <row r="295" spans="1:9" ht="12.75">
      <c r="A295" s="2" t="s">
        <v>257</v>
      </c>
      <c r="B295" s="1" t="s">
        <v>352</v>
      </c>
      <c r="C295" s="1" t="s">
        <v>55</v>
      </c>
      <c r="D295" s="1" t="s">
        <v>58</v>
      </c>
      <c r="E295" s="22" t="s">
        <v>256</v>
      </c>
      <c r="F295" s="17"/>
      <c r="G295" s="121">
        <f>SUM(G296)</f>
        <v>200000</v>
      </c>
      <c r="H295" s="121">
        <f>SUM(H296)</f>
        <v>0</v>
      </c>
      <c r="I295" s="117">
        <f t="shared" si="31"/>
        <v>200000</v>
      </c>
    </row>
    <row r="296" spans="1:9" ht="12.75">
      <c r="A296" s="2" t="s">
        <v>68</v>
      </c>
      <c r="B296" s="1" t="s">
        <v>352</v>
      </c>
      <c r="C296" s="1" t="s">
        <v>55</v>
      </c>
      <c r="D296" s="1" t="s">
        <v>58</v>
      </c>
      <c r="E296" s="22" t="s">
        <v>256</v>
      </c>
      <c r="F296" s="17" t="s">
        <v>61</v>
      </c>
      <c r="G296" s="121">
        <v>200000</v>
      </c>
      <c r="H296" s="121"/>
      <c r="I296" s="117">
        <f t="shared" si="31"/>
        <v>200000</v>
      </c>
    </row>
    <row r="297" spans="1:9" ht="12.75">
      <c r="A297" s="2" t="s">
        <v>142</v>
      </c>
      <c r="B297" s="1" t="s">
        <v>352</v>
      </c>
      <c r="C297" s="1" t="s">
        <v>55</v>
      </c>
      <c r="D297" s="1" t="s">
        <v>58</v>
      </c>
      <c r="E297" s="22" t="s">
        <v>143</v>
      </c>
      <c r="F297" s="17"/>
      <c r="G297" s="121">
        <f aca="true" t="shared" si="32" ref="G297:H299">G298</f>
        <v>500</v>
      </c>
      <c r="H297" s="121">
        <f t="shared" si="32"/>
        <v>0</v>
      </c>
      <c r="I297" s="117">
        <f t="shared" si="31"/>
        <v>500</v>
      </c>
    </row>
    <row r="298" spans="1:9" ht="38.25">
      <c r="A298" s="2" t="s">
        <v>406</v>
      </c>
      <c r="B298" s="1" t="s">
        <v>352</v>
      </c>
      <c r="C298" s="1" t="s">
        <v>55</v>
      </c>
      <c r="D298" s="1" t="s">
        <v>58</v>
      </c>
      <c r="E298" s="22" t="s">
        <v>407</v>
      </c>
      <c r="F298" s="17"/>
      <c r="G298" s="121">
        <f t="shared" si="32"/>
        <v>500</v>
      </c>
      <c r="H298" s="121">
        <f t="shared" si="32"/>
        <v>0</v>
      </c>
      <c r="I298" s="117">
        <f t="shared" si="31"/>
        <v>500</v>
      </c>
    </row>
    <row r="299" spans="1:9" ht="89.25">
      <c r="A299" s="124" t="s">
        <v>408</v>
      </c>
      <c r="B299" s="1" t="s">
        <v>352</v>
      </c>
      <c r="C299" s="1" t="s">
        <v>55</v>
      </c>
      <c r="D299" s="1" t="s">
        <v>58</v>
      </c>
      <c r="E299" s="22" t="s">
        <v>409</v>
      </c>
      <c r="F299" s="17"/>
      <c r="G299" s="121">
        <f t="shared" si="32"/>
        <v>500</v>
      </c>
      <c r="H299" s="121">
        <f t="shared" si="32"/>
        <v>0</v>
      </c>
      <c r="I299" s="117">
        <f t="shared" si="31"/>
        <v>500</v>
      </c>
    </row>
    <row r="300" spans="1:9" ht="12.75">
      <c r="A300" s="2" t="s">
        <v>67</v>
      </c>
      <c r="B300" s="1" t="s">
        <v>352</v>
      </c>
      <c r="C300" s="1" t="s">
        <v>410</v>
      </c>
      <c r="D300" s="1" t="s">
        <v>58</v>
      </c>
      <c r="E300" s="22" t="s">
        <v>409</v>
      </c>
      <c r="F300" s="17" t="s">
        <v>36</v>
      </c>
      <c r="G300" s="121">
        <v>500</v>
      </c>
      <c r="H300" s="121"/>
      <c r="I300" s="117">
        <f t="shared" si="31"/>
        <v>500</v>
      </c>
    </row>
    <row r="301" spans="1:9" ht="44.25" customHeight="1">
      <c r="A301" s="2" t="s">
        <v>425</v>
      </c>
      <c r="B301" s="1" t="s">
        <v>352</v>
      </c>
      <c r="C301" s="1" t="s">
        <v>55</v>
      </c>
      <c r="D301" s="1" t="s">
        <v>58</v>
      </c>
      <c r="E301" s="22" t="s">
        <v>426</v>
      </c>
      <c r="F301" s="17"/>
      <c r="G301" s="121"/>
      <c r="H301" s="121">
        <f>H302</f>
        <v>3500</v>
      </c>
      <c r="I301" s="117">
        <f t="shared" si="31"/>
        <v>3500</v>
      </c>
    </row>
    <row r="302" spans="1:9" ht="20.25" customHeight="1">
      <c r="A302" s="2" t="s">
        <v>427</v>
      </c>
      <c r="B302" s="1" t="s">
        <v>352</v>
      </c>
      <c r="C302" s="1" t="s">
        <v>55</v>
      </c>
      <c r="D302" s="1" t="s">
        <v>58</v>
      </c>
      <c r="E302" s="22" t="s">
        <v>428</v>
      </c>
      <c r="F302" s="17"/>
      <c r="G302" s="121"/>
      <c r="H302" s="121">
        <f>H303</f>
        <v>3500</v>
      </c>
      <c r="I302" s="117">
        <f t="shared" si="31"/>
        <v>3500</v>
      </c>
    </row>
    <row r="303" spans="1:9" ht="96.75" customHeight="1">
      <c r="A303" s="124" t="s">
        <v>429</v>
      </c>
      <c r="B303" s="1" t="s">
        <v>352</v>
      </c>
      <c r="C303" s="1" t="s">
        <v>55</v>
      </c>
      <c r="D303" s="1" t="s">
        <v>58</v>
      </c>
      <c r="E303" s="22" t="s">
        <v>430</v>
      </c>
      <c r="F303" s="17"/>
      <c r="G303" s="121"/>
      <c r="H303" s="121">
        <f>H304</f>
        <v>3500</v>
      </c>
      <c r="I303" s="117">
        <f t="shared" si="31"/>
        <v>3500</v>
      </c>
    </row>
    <row r="304" spans="1:9" ht="15.75" customHeight="1">
      <c r="A304" s="2" t="s">
        <v>67</v>
      </c>
      <c r="B304" s="1" t="s">
        <v>352</v>
      </c>
      <c r="C304" s="1" t="s">
        <v>55</v>
      </c>
      <c r="D304" s="1" t="s">
        <v>58</v>
      </c>
      <c r="E304" s="22" t="s">
        <v>430</v>
      </c>
      <c r="F304" s="17" t="s">
        <v>36</v>
      </c>
      <c r="G304" s="121"/>
      <c r="H304" s="121">
        <v>3500</v>
      </c>
      <c r="I304" s="117">
        <f t="shared" si="31"/>
        <v>3500</v>
      </c>
    </row>
    <row r="305" spans="1:9" ht="12.75">
      <c r="A305" s="28"/>
      <c r="B305" s="1"/>
      <c r="C305" s="1"/>
      <c r="D305" s="1"/>
      <c r="E305" s="22"/>
      <c r="F305" s="17"/>
      <c r="G305" s="121"/>
      <c r="H305" s="121"/>
      <c r="I305" s="121"/>
    </row>
    <row r="306" spans="1:9" ht="12.75">
      <c r="A306" s="4" t="s">
        <v>75</v>
      </c>
      <c r="B306" s="18" t="s">
        <v>352</v>
      </c>
      <c r="C306" s="18" t="s">
        <v>55</v>
      </c>
      <c r="D306" s="18" t="s">
        <v>85</v>
      </c>
      <c r="E306" s="1"/>
      <c r="F306" s="17"/>
      <c r="G306" s="119">
        <f>SUM(G307+G310)</f>
        <v>1332400</v>
      </c>
      <c r="H306" s="119">
        <f>SUM(H307+H310)</f>
        <v>250000</v>
      </c>
      <c r="I306" s="119">
        <f aca="true" t="shared" si="33" ref="I306:I313">SUM(G306:H306)</f>
        <v>1582400</v>
      </c>
    </row>
    <row r="307" spans="1:9" ht="12.75">
      <c r="A307" s="2" t="s">
        <v>376</v>
      </c>
      <c r="B307" s="1" t="s">
        <v>352</v>
      </c>
      <c r="C307" s="88" t="s">
        <v>55</v>
      </c>
      <c r="D307" s="88" t="s">
        <v>85</v>
      </c>
      <c r="E307" s="1" t="s">
        <v>377</v>
      </c>
      <c r="F307" s="17"/>
      <c r="G307" s="117">
        <f>G308</f>
        <v>82400</v>
      </c>
      <c r="H307" s="117">
        <f>H308</f>
        <v>250000</v>
      </c>
      <c r="I307" s="117">
        <f t="shared" si="33"/>
        <v>332400</v>
      </c>
    </row>
    <row r="308" spans="1:9" ht="25.5">
      <c r="A308" s="2" t="s">
        <v>378</v>
      </c>
      <c r="B308" s="1" t="s">
        <v>352</v>
      </c>
      <c r="C308" s="88" t="s">
        <v>55</v>
      </c>
      <c r="D308" s="88" t="s">
        <v>85</v>
      </c>
      <c r="E308" s="1" t="s">
        <v>379</v>
      </c>
      <c r="F308" s="17"/>
      <c r="G308" s="117">
        <f>G309</f>
        <v>82400</v>
      </c>
      <c r="H308" s="117">
        <f>H309</f>
        <v>250000</v>
      </c>
      <c r="I308" s="117">
        <f t="shared" si="33"/>
        <v>332400</v>
      </c>
    </row>
    <row r="309" spans="1:10" ht="12.75">
      <c r="A309" s="2" t="s">
        <v>68</v>
      </c>
      <c r="B309" s="1" t="s">
        <v>352</v>
      </c>
      <c r="C309" s="88" t="s">
        <v>55</v>
      </c>
      <c r="D309" s="88" t="s">
        <v>85</v>
      </c>
      <c r="E309" s="1" t="s">
        <v>379</v>
      </c>
      <c r="F309" s="17" t="s">
        <v>61</v>
      </c>
      <c r="G309" s="117">
        <v>82400</v>
      </c>
      <c r="H309" s="117">
        <v>250000</v>
      </c>
      <c r="I309" s="117">
        <f t="shared" si="33"/>
        <v>332400</v>
      </c>
      <c r="J309">
        <v>250000</v>
      </c>
    </row>
    <row r="310" spans="1:9" ht="12.75">
      <c r="A310" s="2" t="s">
        <v>149</v>
      </c>
      <c r="B310" s="1" t="s">
        <v>352</v>
      </c>
      <c r="C310" s="1" t="s">
        <v>55</v>
      </c>
      <c r="D310" s="1" t="s">
        <v>85</v>
      </c>
      <c r="E310" s="1" t="s">
        <v>150</v>
      </c>
      <c r="F310" s="17"/>
      <c r="G310" s="121">
        <f>+G311</f>
        <v>1250000</v>
      </c>
      <c r="H310" s="121">
        <f>+H311</f>
        <v>0</v>
      </c>
      <c r="I310" s="117">
        <f t="shared" si="33"/>
        <v>1250000</v>
      </c>
    </row>
    <row r="311" spans="1:9" ht="25.5" customHeight="1">
      <c r="A311" s="2" t="s">
        <v>302</v>
      </c>
      <c r="B311" s="1" t="s">
        <v>352</v>
      </c>
      <c r="C311" s="1" t="s">
        <v>55</v>
      </c>
      <c r="D311" s="1" t="s">
        <v>85</v>
      </c>
      <c r="E311" s="1" t="s">
        <v>301</v>
      </c>
      <c r="F311" s="17"/>
      <c r="G311" s="121">
        <f>SUM(G312:G313)</f>
        <v>1250000</v>
      </c>
      <c r="H311" s="121">
        <f>SUM(H312:H313)</f>
        <v>0</v>
      </c>
      <c r="I311" s="117">
        <f t="shared" si="33"/>
        <v>1250000</v>
      </c>
    </row>
    <row r="312" spans="1:9" ht="12.75">
      <c r="A312" s="15" t="s">
        <v>136</v>
      </c>
      <c r="B312" s="1" t="s">
        <v>352</v>
      </c>
      <c r="C312" s="1" t="s">
        <v>55</v>
      </c>
      <c r="D312" s="1" t="s">
        <v>85</v>
      </c>
      <c r="E312" s="1" t="s">
        <v>301</v>
      </c>
      <c r="F312" s="17" t="s">
        <v>135</v>
      </c>
      <c r="G312" s="121">
        <v>50000</v>
      </c>
      <c r="H312" s="121"/>
      <c r="I312" s="117">
        <f t="shared" si="33"/>
        <v>50000</v>
      </c>
    </row>
    <row r="313" spans="1:9" ht="12.75">
      <c r="A313" s="2" t="s">
        <v>144</v>
      </c>
      <c r="B313" s="1" t="s">
        <v>352</v>
      </c>
      <c r="C313" s="1" t="s">
        <v>55</v>
      </c>
      <c r="D313" s="1" t="s">
        <v>85</v>
      </c>
      <c r="E313" s="1" t="s">
        <v>301</v>
      </c>
      <c r="F313" s="17" t="s">
        <v>145</v>
      </c>
      <c r="G313" s="121">
        <v>1200000</v>
      </c>
      <c r="H313" s="121"/>
      <c r="I313" s="117">
        <f t="shared" si="33"/>
        <v>1200000</v>
      </c>
    </row>
    <row r="314" spans="1:9" ht="12.75">
      <c r="A314" s="2"/>
      <c r="B314" s="1"/>
      <c r="C314" s="1"/>
      <c r="D314" s="1"/>
      <c r="E314" s="1"/>
      <c r="F314" s="17"/>
      <c r="G314" s="121"/>
      <c r="H314" s="121"/>
      <c r="I314" s="121"/>
    </row>
    <row r="315" spans="1:9" ht="12.75">
      <c r="A315" s="4" t="s">
        <v>275</v>
      </c>
      <c r="B315" s="18" t="s">
        <v>352</v>
      </c>
      <c r="C315" s="18" t="s">
        <v>55</v>
      </c>
      <c r="D315" s="18" t="s">
        <v>53</v>
      </c>
      <c r="E315" s="1"/>
      <c r="F315" s="17"/>
      <c r="G315" s="119">
        <f>SUM(G316+G320)</f>
        <v>12316095</v>
      </c>
      <c r="H315" s="119">
        <f>SUM(H316+H320)</f>
        <v>-1575500</v>
      </c>
      <c r="I315" s="119">
        <f>SUM(G315:H315)</f>
        <v>10740595</v>
      </c>
    </row>
    <row r="316" spans="1:9" ht="12.75">
      <c r="A316" s="2" t="s">
        <v>277</v>
      </c>
      <c r="B316" s="1" t="s">
        <v>352</v>
      </c>
      <c r="C316" s="1" t="s">
        <v>55</v>
      </c>
      <c r="D316" s="1" t="s">
        <v>53</v>
      </c>
      <c r="E316" s="1" t="s">
        <v>276</v>
      </c>
      <c r="F316" s="17"/>
      <c r="G316" s="121">
        <f aca="true" t="shared" si="34" ref="G316:H318">+G317</f>
        <v>253295</v>
      </c>
      <c r="H316" s="121">
        <f t="shared" si="34"/>
        <v>0</v>
      </c>
      <c r="I316" s="117">
        <f>SUM(G316:H316)</f>
        <v>253295</v>
      </c>
    </row>
    <row r="317" spans="1:9" ht="12.75">
      <c r="A317" s="2" t="s">
        <v>279</v>
      </c>
      <c r="B317" s="1" t="s">
        <v>352</v>
      </c>
      <c r="C317" s="1" t="s">
        <v>55</v>
      </c>
      <c r="D317" s="1" t="s">
        <v>53</v>
      </c>
      <c r="E317" s="1" t="s">
        <v>278</v>
      </c>
      <c r="F317" s="17"/>
      <c r="G317" s="121">
        <f t="shared" si="34"/>
        <v>253295</v>
      </c>
      <c r="H317" s="121">
        <f t="shared" si="34"/>
        <v>0</v>
      </c>
      <c r="I317" s="117">
        <f>SUM(G317:H317)</f>
        <v>253295</v>
      </c>
    </row>
    <row r="318" spans="1:9" ht="12.75">
      <c r="A318" s="2" t="s">
        <v>296</v>
      </c>
      <c r="B318" s="1" t="s">
        <v>352</v>
      </c>
      <c r="C318" s="1" t="s">
        <v>55</v>
      </c>
      <c r="D318" s="1" t="s">
        <v>53</v>
      </c>
      <c r="E318" s="1" t="s">
        <v>280</v>
      </c>
      <c r="F318" s="17"/>
      <c r="G318" s="121">
        <f t="shared" si="34"/>
        <v>253295</v>
      </c>
      <c r="H318" s="121">
        <f t="shared" si="34"/>
        <v>0</v>
      </c>
      <c r="I318" s="117">
        <f>SUM(G318:H318)</f>
        <v>253295</v>
      </c>
    </row>
    <row r="319" spans="1:9" ht="12.75">
      <c r="A319" s="15" t="s">
        <v>136</v>
      </c>
      <c r="B319" s="1" t="s">
        <v>352</v>
      </c>
      <c r="C319" s="1" t="s">
        <v>55</v>
      </c>
      <c r="D319" s="1" t="s">
        <v>53</v>
      </c>
      <c r="E319" s="1" t="s">
        <v>280</v>
      </c>
      <c r="F319" s="17" t="s">
        <v>135</v>
      </c>
      <c r="G319" s="121">
        <v>253295</v>
      </c>
      <c r="H319" s="121"/>
      <c r="I319" s="117">
        <f>SUM(G319:H319)</f>
        <v>253295</v>
      </c>
    </row>
    <row r="320" spans="1:9" ht="12.75">
      <c r="A320" s="15" t="s">
        <v>130</v>
      </c>
      <c r="B320" s="1" t="s">
        <v>352</v>
      </c>
      <c r="C320" s="1" t="s">
        <v>55</v>
      </c>
      <c r="D320" s="1" t="s">
        <v>53</v>
      </c>
      <c r="E320" s="1" t="s">
        <v>42</v>
      </c>
      <c r="F320" s="17"/>
      <c r="G320" s="121">
        <f>SUM(G321+G325+G328+G331)</f>
        <v>12062800</v>
      </c>
      <c r="H320" s="121">
        <f>SUM(H321+H325+H328+H331)</f>
        <v>-1575500</v>
      </c>
      <c r="I320" s="117">
        <f aca="true" t="shared" si="35" ref="I320:I333">SUM(G320:H320)</f>
        <v>10487300</v>
      </c>
    </row>
    <row r="321" spans="1:9" ht="38.25">
      <c r="A321" s="7" t="s">
        <v>103</v>
      </c>
      <c r="B321" s="1" t="s">
        <v>352</v>
      </c>
      <c r="C321" s="1" t="s">
        <v>55</v>
      </c>
      <c r="D321" s="1" t="s">
        <v>53</v>
      </c>
      <c r="E321" s="1" t="s">
        <v>43</v>
      </c>
      <c r="F321" s="17"/>
      <c r="G321" s="121">
        <f>G322</f>
        <v>1671800</v>
      </c>
      <c r="H321" s="121">
        <f>H322</f>
        <v>80700</v>
      </c>
      <c r="I321" s="117">
        <f t="shared" si="35"/>
        <v>1752500</v>
      </c>
    </row>
    <row r="322" spans="1:9" ht="38.25">
      <c r="A322" s="15" t="s">
        <v>438</v>
      </c>
      <c r="B322" s="1" t="s">
        <v>352</v>
      </c>
      <c r="C322" s="1" t="s">
        <v>55</v>
      </c>
      <c r="D322" s="1" t="s">
        <v>53</v>
      </c>
      <c r="E322" s="1" t="s">
        <v>384</v>
      </c>
      <c r="F322" s="17"/>
      <c r="G322" s="121">
        <f>G323</f>
        <v>1671800</v>
      </c>
      <c r="H322" s="121">
        <f>SUM(H323:H324)</f>
        <v>80700</v>
      </c>
      <c r="I322" s="117">
        <f t="shared" si="35"/>
        <v>1752500</v>
      </c>
    </row>
    <row r="323" spans="1:9" ht="12.75">
      <c r="A323" s="15" t="s">
        <v>136</v>
      </c>
      <c r="B323" s="1" t="s">
        <v>352</v>
      </c>
      <c r="C323" s="1" t="s">
        <v>55</v>
      </c>
      <c r="D323" s="1" t="s">
        <v>53</v>
      </c>
      <c r="E323" s="1" t="s">
        <v>384</v>
      </c>
      <c r="F323" s="17" t="s">
        <v>135</v>
      </c>
      <c r="G323" s="121">
        <v>1671800</v>
      </c>
      <c r="H323" s="121">
        <v>-1671800</v>
      </c>
      <c r="I323" s="117">
        <f t="shared" si="35"/>
        <v>0</v>
      </c>
    </row>
    <row r="324" spans="1:9" ht="12.75">
      <c r="A324" s="2" t="s">
        <v>131</v>
      </c>
      <c r="B324" s="1" t="s">
        <v>352</v>
      </c>
      <c r="C324" s="1" t="s">
        <v>55</v>
      </c>
      <c r="D324" s="1" t="s">
        <v>53</v>
      </c>
      <c r="E324" s="1" t="s">
        <v>384</v>
      </c>
      <c r="F324" s="17" t="s">
        <v>132</v>
      </c>
      <c r="G324" s="121"/>
      <c r="H324" s="121">
        <f>1671800+80700</f>
        <v>1752500</v>
      </c>
      <c r="I324" s="117">
        <f t="shared" si="35"/>
        <v>1752500</v>
      </c>
    </row>
    <row r="325" spans="1:9" ht="25.5">
      <c r="A325" s="15" t="s">
        <v>385</v>
      </c>
      <c r="B325" s="1" t="s">
        <v>352</v>
      </c>
      <c r="C325" s="1" t="s">
        <v>55</v>
      </c>
      <c r="D325" s="1" t="s">
        <v>53</v>
      </c>
      <c r="E325" s="1" t="s">
        <v>386</v>
      </c>
      <c r="F325" s="17"/>
      <c r="G325" s="121">
        <f>G326</f>
        <v>7125100</v>
      </c>
      <c r="H325" s="121">
        <f>SUM(H326:H327)</f>
        <v>343800</v>
      </c>
      <c r="I325" s="117">
        <f t="shared" si="35"/>
        <v>7468900</v>
      </c>
    </row>
    <row r="326" spans="1:9" ht="12.75">
      <c r="A326" s="15" t="s">
        <v>136</v>
      </c>
      <c r="B326" s="1" t="s">
        <v>352</v>
      </c>
      <c r="C326" s="1" t="s">
        <v>55</v>
      </c>
      <c r="D326" s="1" t="s">
        <v>53</v>
      </c>
      <c r="E326" s="1" t="s">
        <v>386</v>
      </c>
      <c r="F326" s="17" t="s">
        <v>135</v>
      </c>
      <c r="G326" s="121">
        <v>7125100</v>
      </c>
      <c r="H326" s="121">
        <v>-7125100</v>
      </c>
      <c r="I326" s="117">
        <f t="shared" si="35"/>
        <v>0</v>
      </c>
    </row>
    <row r="327" spans="1:9" ht="12.75">
      <c r="A327" s="2" t="s">
        <v>131</v>
      </c>
      <c r="B327" s="1" t="s">
        <v>352</v>
      </c>
      <c r="C327" s="1" t="s">
        <v>55</v>
      </c>
      <c r="D327" s="1" t="s">
        <v>53</v>
      </c>
      <c r="E327" s="1" t="s">
        <v>386</v>
      </c>
      <c r="F327" s="17" t="s">
        <v>132</v>
      </c>
      <c r="G327" s="121"/>
      <c r="H327" s="121">
        <f>343800+7125100</f>
        <v>7468900</v>
      </c>
      <c r="I327" s="117">
        <f t="shared" si="35"/>
        <v>7468900</v>
      </c>
    </row>
    <row r="328" spans="1:9" ht="38.25">
      <c r="A328" s="15" t="s">
        <v>439</v>
      </c>
      <c r="B328" s="1" t="s">
        <v>352</v>
      </c>
      <c r="C328" s="1" t="s">
        <v>55</v>
      </c>
      <c r="D328" s="1" t="s">
        <v>53</v>
      </c>
      <c r="E328" s="1" t="s">
        <v>387</v>
      </c>
      <c r="F328" s="17"/>
      <c r="G328" s="121">
        <f>G329</f>
        <v>1265900</v>
      </c>
      <c r="H328" s="121">
        <f>SUM(H329:H330)</f>
        <v>0</v>
      </c>
      <c r="I328" s="117">
        <f t="shared" si="35"/>
        <v>1265900</v>
      </c>
    </row>
    <row r="329" spans="1:9" ht="12.75">
      <c r="A329" s="15" t="s">
        <v>136</v>
      </c>
      <c r="B329" s="1" t="s">
        <v>352</v>
      </c>
      <c r="C329" s="1" t="s">
        <v>55</v>
      </c>
      <c r="D329" s="1" t="s">
        <v>53</v>
      </c>
      <c r="E329" s="1" t="s">
        <v>387</v>
      </c>
      <c r="F329" s="17" t="s">
        <v>135</v>
      </c>
      <c r="G329" s="121">
        <v>1265900</v>
      </c>
      <c r="H329" s="121">
        <v>-1265900</v>
      </c>
      <c r="I329" s="117">
        <f t="shared" si="35"/>
        <v>0</v>
      </c>
    </row>
    <row r="330" spans="1:9" ht="12.75">
      <c r="A330" s="2" t="s">
        <v>131</v>
      </c>
      <c r="B330" s="1" t="s">
        <v>352</v>
      </c>
      <c r="C330" s="1" t="s">
        <v>55</v>
      </c>
      <c r="D330" s="1" t="s">
        <v>53</v>
      </c>
      <c r="E330" s="1" t="s">
        <v>387</v>
      </c>
      <c r="F330" s="17" t="s">
        <v>132</v>
      </c>
      <c r="G330" s="121"/>
      <c r="H330" s="121">
        <v>1265900</v>
      </c>
      <c r="I330" s="117">
        <f t="shared" si="35"/>
        <v>1265900</v>
      </c>
    </row>
    <row r="331" spans="1:9" ht="27" customHeight="1">
      <c r="A331" s="2" t="s">
        <v>403</v>
      </c>
      <c r="B331" s="1" t="s">
        <v>352</v>
      </c>
      <c r="C331" s="1" t="s">
        <v>55</v>
      </c>
      <c r="D331" s="1" t="s">
        <v>53</v>
      </c>
      <c r="E331" s="1" t="s">
        <v>404</v>
      </c>
      <c r="F331" s="17"/>
      <c r="G331" s="121">
        <f>G332</f>
        <v>2000000</v>
      </c>
      <c r="H331" s="121">
        <f>H332</f>
        <v>-2000000</v>
      </c>
      <c r="I331" s="117">
        <f t="shared" si="35"/>
        <v>0</v>
      </c>
    </row>
    <row r="332" spans="1:9" ht="12.75">
      <c r="A332" s="15" t="s">
        <v>136</v>
      </c>
      <c r="B332" s="1" t="s">
        <v>352</v>
      </c>
      <c r="C332" s="1" t="s">
        <v>55</v>
      </c>
      <c r="D332" s="1" t="s">
        <v>53</v>
      </c>
      <c r="E332" s="1" t="s">
        <v>404</v>
      </c>
      <c r="F332" s="17" t="s">
        <v>135</v>
      </c>
      <c r="G332" s="121">
        <v>2000000</v>
      </c>
      <c r="H332" s="121">
        <v>-2000000</v>
      </c>
      <c r="I332" s="117">
        <f t="shared" si="35"/>
        <v>0</v>
      </c>
    </row>
    <row r="333" spans="1:9" ht="12.75">
      <c r="A333" s="2"/>
      <c r="B333" s="1"/>
      <c r="C333" s="1"/>
      <c r="D333" s="1"/>
      <c r="E333" s="1"/>
      <c r="F333" s="17"/>
      <c r="G333" s="121"/>
      <c r="H333" s="121"/>
      <c r="I333" s="117">
        <f t="shared" si="35"/>
        <v>0</v>
      </c>
    </row>
    <row r="334" spans="1:9" ht="12.75">
      <c r="A334" s="4" t="s">
        <v>129</v>
      </c>
      <c r="B334" s="19" t="s">
        <v>352</v>
      </c>
      <c r="C334" s="19" t="s">
        <v>55</v>
      </c>
      <c r="D334" s="19" t="s">
        <v>90</v>
      </c>
      <c r="E334" s="1"/>
      <c r="F334" s="17"/>
      <c r="G334" s="119">
        <f>+G338+G348+G335+G341</f>
        <v>905100</v>
      </c>
      <c r="H334" s="119">
        <f>+H338+H348+H335+H341</f>
        <v>1682090</v>
      </c>
      <c r="I334" s="119">
        <f>SUM(G334:H334)</f>
        <v>2587190</v>
      </c>
    </row>
    <row r="335" spans="1:9" ht="25.5">
      <c r="A335" s="2" t="s">
        <v>140</v>
      </c>
      <c r="B335" s="1" t="s">
        <v>352</v>
      </c>
      <c r="C335" s="1" t="s">
        <v>55</v>
      </c>
      <c r="D335" s="1" t="s">
        <v>90</v>
      </c>
      <c r="E335" s="1" t="s">
        <v>141</v>
      </c>
      <c r="F335" s="17"/>
      <c r="G335" s="120">
        <f>+G336</f>
        <v>343400</v>
      </c>
      <c r="H335" s="120">
        <f>+H336</f>
        <v>-100000</v>
      </c>
      <c r="I335" s="117">
        <f aca="true" t="shared" si="36" ref="I335:I353">SUM(G335:H335)</f>
        <v>243400</v>
      </c>
    </row>
    <row r="336" spans="1:9" ht="38.25">
      <c r="A336" s="15" t="s">
        <v>260</v>
      </c>
      <c r="B336" s="1" t="s">
        <v>352</v>
      </c>
      <c r="C336" s="1" t="s">
        <v>55</v>
      </c>
      <c r="D336" s="1" t="s">
        <v>90</v>
      </c>
      <c r="E336" s="1" t="s">
        <v>261</v>
      </c>
      <c r="F336" s="17"/>
      <c r="G336" s="120">
        <f>+G337</f>
        <v>343400</v>
      </c>
      <c r="H336" s="120">
        <f>+H337</f>
        <v>-100000</v>
      </c>
      <c r="I336" s="117">
        <f t="shared" si="36"/>
        <v>243400</v>
      </c>
    </row>
    <row r="337" spans="1:9" ht="12.75">
      <c r="A337" s="2" t="s">
        <v>68</v>
      </c>
      <c r="B337" s="1" t="s">
        <v>352</v>
      </c>
      <c r="C337" s="1" t="s">
        <v>55</v>
      </c>
      <c r="D337" s="1" t="s">
        <v>90</v>
      </c>
      <c r="E337" s="1" t="s">
        <v>261</v>
      </c>
      <c r="F337" s="17" t="s">
        <v>61</v>
      </c>
      <c r="G337" s="120">
        <v>343400</v>
      </c>
      <c r="H337" s="120">
        <v>-100000</v>
      </c>
      <c r="I337" s="117">
        <f t="shared" si="36"/>
        <v>243400</v>
      </c>
    </row>
    <row r="338" spans="1:9" ht="25.5">
      <c r="A338" s="7" t="s">
        <v>99</v>
      </c>
      <c r="B338" s="1" t="s">
        <v>352</v>
      </c>
      <c r="C338" s="1" t="s">
        <v>55</v>
      </c>
      <c r="D338" s="1" t="s">
        <v>90</v>
      </c>
      <c r="E338" s="1" t="s">
        <v>100</v>
      </c>
      <c r="F338" s="17"/>
      <c r="G338" s="117">
        <f>G339</f>
        <v>350000</v>
      </c>
      <c r="H338" s="117">
        <f>H339</f>
        <v>0</v>
      </c>
      <c r="I338" s="117">
        <f t="shared" si="36"/>
        <v>350000</v>
      </c>
    </row>
    <row r="339" spans="1:9" ht="12.75" customHeight="1">
      <c r="A339" s="7" t="s">
        <v>254</v>
      </c>
      <c r="B339" s="1" t="s">
        <v>352</v>
      </c>
      <c r="C339" s="1" t="s">
        <v>55</v>
      </c>
      <c r="D339" s="1" t="s">
        <v>90</v>
      </c>
      <c r="E339" s="1" t="s">
        <v>1</v>
      </c>
      <c r="F339" s="17"/>
      <c r="G339" s="121">
        <f>G340</f>
        <v>350000</v>
      </c>
      <c r="H339" s="121">
        <f>H340</f>
        <v>0</v>
      </c>
      <c r="I339" s="117">
        <f t="shared" si="36"/>
        <v>350000</v>
      </c>
    </row>
    <row r="340" spans="1:9" ht="12.75" customHeight="1">
      <c r="A340" s="15" t="s">
        <v>136</v>
      </c>
      <c r="B340" s="1" t="s">
        <v>352</v>
      </c>
      <c r="C340" s="1" t="s">
        <v>55</v>
      </c>
      <c r="D340" s="1" t="s">
        <v>90</v>
      </c>
      <c r="E340" s="1" t="s">
        <v>1</v>
      </c>
      <c r="F340" s="17" t="s">
        <v>135</v>
      </c>
      <c r="G340" s="121">
        <v>350000</v>
      </c>
      <c r="H340" s="121"/>
      <c r="I340" s="117">
        <f t="shared" si="36"/>
        <v>350000</v>
      </c>
    </row>
    <row r="341" spans="1:9" ht="12.75" customHeight="1">
      <c r="A341" s="15" t="s">
        <v>130</v>
      </c>
      <c r="B341" s="1" t="s">
        <v>352</v>
      </c>
      <c r="C341" s="1" t="s">
        <v>55</v>
      </c>
      <c r="D341" s="1" t="s">
        <v>90</v>
      </c>
      <c r="E341" s="1" t="s">
        <v>42</v>
      </c>
      <c r="F341" s="17"/>
      <c r="G341" s="121">
        <f>SUM(G342)</f>
        <v>171700</v>
      </c>
      <c r="H341" s="121">
        <f>SUM(H342)</f>
        <v>100000</v>
      </c>
      <c r="I341" s="117">
        <f t="shared" si="36"/>
        <v>271700</v>
      </c>
    </row>
    <row r="342" spans="1:9" ht="47.25" customHeight="1">
      <c r="A342" s="7" t="s">
        <v>103</v>
      </c>
      <c r="B342" s="1" t="s">
        <v>352</v>
      </c>
      <c r="C342" s="1" t="s">
        <v>55</v>
      </c>
      <c r="D342" s="1" t="s">
        <v>90</v>
      </c>
      <c r="E342" s="1" t="s">
        <v>43</v>
      </c>
      <c r="F342" s="17"/>
      <c r="G342" s="121">
        <f>SUM(G343+G345)</f>
        <v>171700</v>
      </c>
      <c r="H342" s="121">
        <f>SUM(H343+H345)</f>
        <v>100000</v>
      </c>
      <c r="I342" s="117">
        <f t="shared" si="36"/>
        <v>271700</v>
      </c>
    </row>
    <row r="343" spans="1:9" ht="24.75" customHeight="1">
      <c r="A343" s="15" t="s">
        <v>382</v>
      </c>
      <c r="B343" s="1" t="s">
        <v>352</v>
      </c>
      <c r="C343" s="1" t="s">
        <v>55</v>
      </c>
      <c r="D343" s="1" t="s">
        <v>90</v>
      </c>
      <c r="E343" s="1" t="s">
        <v>383</v>
      </c>
      <c r="F343" s="17"/>
      <c r="G343" s="121">
        <f>G344</f>
        <v>171700</v>
      </c>
      <c r="H343" s="121">
        <f>H344</f>
        <v>0</v>
      </c>
      <c r="I343" s="117">
        <f t="shared" si="36"/>
        <v>171700</v>
      </c>
    </row>
    <row r="344" spans="1:9" ht="12.75" customHeight="1">
      <c r="A344" s="15" t="s">
        <v>68</v>
      </c>
      <c r="B344" s="1" t="s">
        <v>352</v>
      </c>
      <c r="C344" s="1" t="s">
        <v>55</v>
      </c>
      <c r="D344" s="1" t="s">
        <v>90</v>
      </c>
      <c r="E344" s="1" t="s">
        <v>383</v>
      </c>
      <c r="F344" s="17" t="s">
        <v>61</v>
      </c>
      <c r="G344" s="121">
        <v>171700</v>
      </c>
      <c r="H344" s="121"/>
      <c r="I344" s="117">
        <f t="shared" si="36"/>
        <v>171700</v>
      </c>
    </row>
    <row r="345" spans="1:9" ht="27.75" customHeight="1">
      <c r="A345" s="15" t="s">
        <v>431</v>
      </c>
      <c r="B345" s="1" t="s">
        <v>352</v>
      </c>
      <c r="C345" s="1" t="s">
        <v>55</v>
      </c>
      <c r="D345" s="1" t="s">
        <v>90</v>
      </c>
      <c r="E345" s="1" t="s">
        <v>432</v>
      </c>
      <c r="F345" s="17"/>
      <c r="G345" s="121"/>
      <c r="H345" s="121">
        <f>H346</f>
        <v>100000</v>
      </c>
      <c r="I345" s="117">
        <f t="shared" si="36"/>
        <v>100000</v>
      </c>
    </row>
    <row r="346" spans="1:9" ht="17.25" customHeight="1">
      <c r="A346" s="15" t="s">
        <v>372</v>
      </c>
      <c r="B346" s="1" t="s">
        <v>352</v>
      </c>
      <c r="C346" s="1" t="s">
        <v>55</v>
      </c>
      <c r="D346" s="1" t="s">
        <v>90</v>
      </c>
      <c r="E346" s="1" t="s">
        <v>432</v>
      </c>
      <c r="F346" s="17" t="s">
        <v>370</v>
      </c>
      <c r="G346" s="121"/>
      <c r="H346" s="121">
        <v>100000</v>
      </c>
      <c r="I346" s="117">
        <f t="shared" si="36"/>
        <v>100000</v>
      </c>
    </row>
    <row r="347" spans="1:9" ht="12.75" customHeight="1">
      <c r="A347" s="15"/>
      <c r="B347" s="1"/>
      <c r="C347" s="1"/>
      <c r="D347" s="1"/>
      <c r="E347" s="1"/>
      <c r="F347" s="17"/>
      <c r="G347" s="121"/>
      <c r="H347" s="121"/>
      <c r="I347" s="117"/>
    </row>
    <row r="348" spans="1:9" ht="12.75" customHeight="1">
      <c r="A348" s="15" t="s">
        <v>149</v>
      </c>
      <c r="B348" s="1" t="s">
        <v>352</v>
      </c>
      <c r="C348" s="1" t="s">
        <v>55</v>
      </c>
      <c r="D348" s="1" t="s">
        <v>90</v>
      </c>
      <c r="E348" s="1" t="s">
        <v>150</v>
      </c>
      <c r="F348" s="17"/>
      <c r="G348" s="121">
        <f>+G349+G352</f>
        <v>40000</v>
      </c>
      <c r="H348" s="121">
        <f>+H349+H352</f>
        <v>1682090</v>
      </c>
      <c r="I348" s="117">
        <f t="shared" si="36"/>
        <v>1722090</v>
      </c>
    </row>
    <row r="349" spans="1:9" ht="38.25">
      <c r="A349" s="15" t="s">
        <v>226</v>
      </c>
      <c r="B349" s="1" t="s">
        <v>352</v>
      </c>
      <c r="C349" s="1" t="s">
        <v>55</v>
      </c>
      <c r="D349" s="1" t="s">
        <v>90</v>
      </c>
      <c r="E349" s="1" t="s">
        <v>223</v>
      </c>
      <c r="F349" s="17"/>
      <c r="G349" s="121">
        <f>+G350</f>
        <v>20000</v>
      </c>
      <c r="H349" s="121">
        <f>+H350</f>
        <v>1682090</v>
      </c>
      <c r="I349" s="117">
        <f t="shared" si="36"/>
        <v>1702090</v>
      </c>
    </row>
    <row r="350" spans="1:9" ht="12.75" customHeight="1">
      <c r="A350" s="15" t="s">
        <v>269</v>
      </c>
      <c r="B350" s="1" t="s">
        <v>352</v>
      </c>
      <c r="C350" s="1" t="s">
        <v>55</v>
      </c>
      <c r="D350" s="1" t="s">
        <v>90</v>
      </c>
      <c r="E350" s="1" t="s">
        <v>268</v>
      </c>
      <c r="F350" s="17"/>
      <c r="G350" s="121">
        <f>+G351</f>
        <v>20000</v>
      </c>
      <c r="H350" s="121">
        <f>+H351</f>
        <v>1682090</v>
      </c>
      <c r="I350" s="117">
        <f t="shared" si="36"/>
        <v>1702090</v>
      </c>
    </row>
    <row r="351" spans="1:9" ht="12.75" customHeight="1">
      <c r="A351" s="2" t="s">
        <v>144</v>
      </c>
      <c r="B351" s="1" t="s">
        <v>352</v>
      </c>
      <c r="C351" s="1" t="s">
        <v>55</v>
      </c>
      <c r="D351" s="1" t="s">
        <v>90</v>
      </c>
      <c r="E351" s="1" t="s">
        <v>268</v>
      </c>
      <c r="F351" s="17" t="s">
        <v>145</v>
      </c>
      <c r="G351" s="121">
        <v>20000</v>
      </c>
      <c r="H351" s="121">
        <v>1682090</v>
      </c>
      <c r="I351" s="117">
        <f t="shared" si="36"/>
        <v>1702090</v>
      </c>
    </row>
    <row r="352" spans="1:9" ht="38.25">
      <c r="A352" s="2" t="s">
        <v>189</v>
      </c>
      <c r="B352" s="1" t="s">
        <v>352</v>
      </c>
      <c r="C352" s="1" t="s">
        <v>55</v>
      </c>
      <c r="D352" s="1" t="s">
        <v>90</v>
      </c>
      <c r="E352" s="1" t="s">
        <v>235</v>
      </c>
      <c r="F352" s="17"/>
      <c r="G352" s="121">
        <f>SUM(G353)</f>
        <v>20000</v>
      </c>
      <c r="H352" s="121">
        <f>SUM(H353)</f>
        <v>0</v>
      </c>
      <c r="I352" s="117">
        <f t="shared" si="36"/>
        <v>20000</v>
      </c>
    </row>
    <row r="353" spans="1:9" ht="12.75" customHeight="1">
      <c r="A353" s="2" t="s">
        <v>68</v>
      </c>
      <c r="B353" s="1" t="s">
        <v>352</v>
      </c>
      <c r="C353" s="1" t="s">
        <v>55</v>
      </c>
      <c r="D353" s="1" t="s">
        <v>90</v>
      </c>
      <c r="E353" s="1" t="s">
        <v>235</v>
      </c>
      <c r="F353" s="17" t="s">
        <v>61</v>
      </c>
      <c r="G353" s="121">
        <v>20000</v>
      </c>
      <c r="H353" s="121"/>
      <c r="I353" s="117">
        <f t="shared" si="36"/>
        <v>20000</v>
      </c>
    </row>
    <row r="354" spans="1:9" ht="12.75">
      <c r="A354" s="7"/>
      <c r="B354" s="1"/>
      <c r="C354" s="1"/>
      <c r="D354" s="1"/>
      <c r="E354" s="1"/>
      <c r="F354" s="17"/>
      <c r="G354" s="121"/>
      <c r="H354" s="121"/>
      <c r="I354" s="121"/>
    </row>
    <row r="355" spans="1:9" ht="15.75">
      <c r="A355" s="34" t="s">
        <v>186</v>
      </c>
      <c r="B355" s="41" t="s">
        <v>352</v>
      </c>
      <c r="C355" s="41" t="s">
        <v>58</v>
      </c>
      <c r="D355" s="42"/>
      <c r="E355" s="42"/>
      <c r="F355" s="17"/>
      <c r="G355" s="118">
        <f>SUM(G361+G385+G356+G394)</f>
        <v>1768781</v>
      </c>
      <c r="H355" s="118">
        <f>SUM(H361+H385+H356+H394)</f>
        <v>17310933.240000002</v>
      </c>
      <c r="I355" s="118">
        <f>SUM(G355:H355)</f>
        <v>19079714.240000002</v>
      </c>
    </row>
    <row r="356" spans="1:9" ht="12.75">
      <c r="A356" s="23" t="s">
        <v>287</v>
      </c>
      <c r="B356" s="19" t="s">
        <v>352</v>
      </c>
      <c r="C356" s="19" t="s">
        <v>58</v>
      </c>
      <c r="D356" s="19" t="s">
        <v>60</v>
      </c>
      <c r="E356" s="1"/>
      <c r="F356" s="17"/>
      <c r="G356" s="119">
        <f aca="true" t="shared" si="37" ref="G356:H358">+G357</f>
        <v>100000</v>
      </c>
      <c r="H356" s="119">
        <f t="shared" si="37"/>
        <v>0</v>
      </c>
      <c r="I356" s="119">
        <f>SUM(G356:H356)</f>
        <v>100000</v>
      </c>
    </row>
    <row r="357" spans="1:9" ht="12.75">
      <c r="A357" s="15" t="s">
        <v>149</v>
      </c>
      <c r="B357" s="1" t="s">
        <v>352</v>
      </c>
      <c r="C357" s="1" t="s">
        <v>58</v>
      </c>
      <c r="D357" s="1" t="s">
        <v>60</v>
      </c>
      <c r="E357" s="1" t="s">
        <v>150</v>
      </c>
      <c r="F357" s="17"/>
      <c r="G357" s="117">
        <f t="shared" si="37"/>
        <v>100000</v>
      </c>
      <c r="H357" s="117">
        <f t="shared" si="37"/>
        <v>0</v>
      </c>
      <c r="I357" s="117">
        <f>SUM(G357:H357)</f>
        <v>100000</v>
      </c>
    </row>
    <row r="358" spans="1:9" ht="38.25">
      <c r="A358" s="2" t="s">
        <v>289</v>
      </c>
      <c r="B358" s="1" t="s">
        <v>352</v>
      </c>
      <c r="C358" s="1" t="s">
        <v>58</v>
      </c>
      <c r="D358" s="1" t="s">
        <v>60</v>
      </c>
      <c r="E358" s="1" t="s">
        <v>288</v>
      </c>
      <c r="F358" s="17"/>
      <c r="G358" s="117">
        <f t="shared" si="37"/>
        <v>100000</v>
      </c>
      <c r="H358" s="117">
        <f t="shared" si="37"/>
        <v>0</v>
      </c>
      <c r="I358" s="117">
        <f>SUM(G358:H358)</f>
        <v>100000</v>
      </c>
    </row>
    <row r="359" spans="1:9" ht="12.75">
      <c r="A359" s="15" t="s">
        <v>136</v>
      </c>
      <c r="B359" s="1" t="s">
        <v>352</v>
      </c>
      <c r="C359" s="1" t="s">
        <v>58</v>
      </c>
      <c r="D359" s="1" t="s">
        <v>60</v>
      </c>
      <c r="E359" s="1" t="s">
        <v>288</v>
      </c>
      <c r="F359" s="17" t="s">
        <v>135</v>
      </c>
      <c r="G359" s="117">
        <v>100000</v>
      </c>
      <c r="H359" s="117"/>
      <c r="I359" s="117">
        <f>SUM(G359:H359)</f>
        <v>100000</v>
      </c>
    </row>
    <row r="360" spans="1:9" ht="12.75">
      <c r="A360" s="2"/>
      <c r="B360" s="1"/>
      <c r="C360" s="1"/>
      <c r="D360" s="1"/>
      <c r="E360" s="1"/>
      <c r="F360" s="17"/>
      <c r="G360" s="117"/>
      <c r="H360" s="117"/>
      <c r="I360" s="117"/>
    </row>
    <row r="361" spans="1:9" ht="12.75">
      <c r="A361" s="23" t="s">
        <v>188</v>
      </c>
      <c r="B361" s="19" t="s">
        <v>352</v>
      </c>
      <c r="C361" s="19" t="s">
        <v>58</v>
      </c>
      <c r="D361" s="19" t="s">
        <v>56</v>
      </c>
      <c r="E361" s="1"/>
      <c r="F361" s="17"/>
      <c r="G361" s="119">
        <f>G362+G376+G367</f>
        <v>494281</v>
      </c>
      <c r="H361" s="119">
        <f>H362+H376+H367</f>
        <v>16310933.24</v>
      </c>
      <c r="I361" s="119">
        <f aca="true" t="shared" si="38" ref="I361:I366">SUM(G361:H361)</f>
        <v>16805214.240000002</v>
      </c>
    </row>
    <row r="362" spans="1:9" ht="12.75">
      <c r="A362" s="7" t="s">
        <v>130</v>
      </c>
      <c r="B362" s="1" t="s">
        <v>352</v>
      </c>
      <c r="C362" s="1" t="s">
        <v>58</v>
      </c>
      <c r="D362" s="1" t="s">
        <v>56</v>
      </c>
      <c r="E362" s="1" t="s">
        <v>42</v>
      </c>
      <c r="F362" s="17"/>
      <c r="G362" s="117">
        <f aca="true" t="shared" si="39" ref="G362:H364">G363</f>
        <v>244281</v>
      </c>
      <c r="H362" s="117">
        <f t="shared" si="39"/>
        <v>0</v>
      </c>
      <c r="I362" s="117">
        <f t="shared" si="38"/>
        <v>244281</v>
      </c>
    </row>
    <row r="363" spans="1:9" ht="38.25">
      <c r="A363" s="7" t="s">
        <v>103</v>
      </c>
      <c r="B363" s="1" t="s">
        <v>352</v>
      </c>
      <c r="C363" s="1" t="s">
        <v>58</v>
      </c>
      <c r="D363" s="1" t="s">
        <v>56</v>
      </c>
      <c r="E363" s="1" t="s">
        <v>43</v>
      </c>
      <c r="F363" s="17"/>
      <c r="G363" s="117">
        <f t="shared" si="39"/>
        <v>244281</v>
      </c>
      <c r="H363" s="117">
        <f t="shared" si="39"/>
        <v>0</v>
      </c>
      <c r="I363" s="117">
        <f t="shared" si="38"/>
        <v>244281</v>
      </c>
    </row>
    <row r="364" spans="1:9" ht="51">
      <c r="A364" s="7" t="s">
        <v>380</v>
      </c>
      <c r="B364" s="1" t="s">
        <v>352</v>
      </c>
      <c r="C364" s="1" t="s">
        <v>58</v>
      </c>
      <c r="D364" s="1" t="s">
        <v>56</v>
      </c>
      <c r="E364" s="1" t="s">
        <v>381</v>
      </c>
      <c r="F364" s="17"/>
      <c r="G364" s="117">
        <f t="shared" si="39"/>
        <v>244281</v>
      </c>
      <c r="H364" s="117">
        <f>SUM(H365:H366)</f>
        <v>0</v>
      </c>
      <c r="I364" s="117">
        <f t="shared" si="38"/>
        <v>244281</v>
      </c>
    </row>
    <row r="365" spans="1:9" ht="12.75">
      <c r="A365" s="2" t="s">
        <v>131</v>
      </c>
      <c r="B365" s="1" t="s">
        <v>352</v>
      </c>
      <c r="C365" s="1" t="s">
        <v>58</v>
      </c>
      <c r="D365" s="1" t="s">
        <v>56</v>
      </c>
      <c r="E365" s="1" t="s">
        <v>381</v>
      </c>
      <c r="F365" s="17" t="s">
        <v>132</v>
      </c>
      <c r="G365" s="117">
        <v>244281</v>
      </c>
      <c r="H365" s="117">
        <v>-244281</v>
      </c>
      <c r="I365" s="117">
        <f t="shared" si="38"/>
        <v>0</v>
      </c>
    </row>
    <row r="366" spans="1:9" ht="12.75">
      <c r="A366" s="2" t="s">
        <v>68</v>
      </c>
      <c r="B366" s="1" t="s">
        <v>352</v>
      </c>
      <c r="C366" s="1" t="s">
        <v>58</v>
      </c>
      <c r="D366" s="1" t="s">
        <v>56</v>
      </c>
      <c r="E366" s="1" t="s">
        <v>381</v>
      </c>
      <c r="F366" s="17" t="s">
        <v>61</v>
      </c>
      <c r="G366" s="117"/>
      <c r="H366" s="117">
        <v>244281</v>
      </c>
      <c r="I366" s="117">
        <f t="shared" si="38"/>
        <v>244281</v>
      </c>
    </row>
    <row r="367" spans="1:9" ht="54.75" customHeight="1">
      <c r="A367" s="2" t="s">
        <v>328</v>
      </c>
      <c r="B367" s="1" t="s">
        <v>352</v>
      </c>
      <c r="C367" s="1" t="s">
        <v>58</v>
      </c>
      <c r="D367" s="1" t="s">
        <v>56</v>
      </c>
      <c r="E367" s="1" t="s">
        <v>45</v>
      </c>
      <c r="F367" s="17"/>
      <c r="G367" s="117"/>
      <c r="H367" s="117">
        <f>SUM(H368+H370+H372+H374)</f>
        <v>16310933.24</v>
      </c>
      <c r="I367" s="117">
        <f aca="true" t="shared" si="40" ref="I367:I375">SUM(G367:H367)</f>
        <v>16310933.24</v>
      </c>
    </row>
    <row r="368" spans="1:9" ht="51.75" customHeight="1">
      <c r="A368" s="2" t="s">
        <v>417</v>
      </c>
      <c r="B368" s="1" t="s">
        <v>352</v>
      </c>
      <c r="C368" s="1" t="s">
        <v>58</v>
      </c>
      <c r="D368" s="1" t="s">
        <v>56</v>
      </c>
      <c r="E368" s="1" t="s">
        <v>418</v>
      </c>
      <c r="F368" s="17"/>
      <c r="G368" s="117"/>
      <c r="H368" s="117">
        <f>H369</f>
        <v>7000000</v>
      </c>
      <c r="I368" s="117">
        <f t="shared" si="40"/>
        <v>7000000</v>
      </c>
    </row>
    <row r="369" spans="1:9" ht="12.75">
      <c r="A369" s="2" t="s">
        <v>68</v>
      </c>
      <c r="B369" s="1" t="s">
        <v>352</v>
      </c>
      <c r="C369" s="1" t="s">
        <v>58</v>
      </c>
      <c r="D369" s="1" t="s">
        <v>56</v>
      </c>
      <c r="E369" s="1" t="s">
        <v>418</v>
      </c>
      <c r="F369" s="17" t="s">
        <v>61</v>
      </c>
      <c r="G369" s="117"/>
      <c r="H369" s="117">
        <v>7000000</v>
      </c>
      <c r="I369" s="117">
        <f t="shared" si="40"/>
        <v>7000000</v>
      </c>
    </row>
    <row r="370" spans="1:9" ht="38.25">
      <c r="A370" s="124" t="s">
        <v>419</v>
      </c>
      <c r="B370" s="1" t="s">
        <v>352</v>
      </c>
      <c r="C370" s="1" t="s">
        <v>58</v>
      </c>
      <c r="D370" s="1" t="s">
        <v>56</v>
      </c>
      <c r="E370" s="1" t="s">
        <v>422</v>
      </c>
      <c r="F370" s="17"/>
      <c r="G370" s="117"/>
      <c r="H370" s="117">
        <f>H371</f>
        <v>7160720</v>
      </c>
      <c r="I370" s="117">
        <f t="shared" si="40"/>
        <v>7160720</v>
      </c>
    </row>
    <row r="371" spans="1:9" ht="12.75">
      <c r="A371" s="2" t="s">
        <v>68</v>
      </c>
      <c r="B371" s="1" t="s">
        <v>352</v>
      </c>
      <c r="C371" s="1" t="s">
        <v>58</v>
      </c>
      <c r="D371" s="1" t="s">
        <v>56</v>
      </c>
      <c r="E371" s="1" t="s">
        <v>422</v>
      </c>
      <c r="F371" s="17" t="s">
        <v>61</v>
      </c>
      <c r="G371" s="117"/>
      <c r="H371" s="117">
        <v>7160720</v>
      </c>
      <c r="I371" s="117">
        <f t="shared" si="40"/>
        <v>7160720</v>
      </c>
    </row>
    <row r="372" spans="1:9" ht="51">
      <c r="A372" s="2" t="s">
        <v>420</v>
      </c>
      <c r="B372" s="1" t="s">
        <v>352</v>
      </c>
      <c r="C372" s="1" t="s">
        <v>58</v>
      </c>
      <c r="D372" s="1" t="s">
        <v>56</v>
      </c>
      <c r="E372" s="1" t="s">
        <v>423</v>
      </c>
      <c r="F372" s="17"/>
      <c r="G372" s="117"/>
      <c r="H372" s="117">
        <f>H373</f>
        <v>1893877.22</v>
      </c>
      <c r="I372" s="117">
        <f t="shared" si="40"/>
        <v>1893877.22</v>
      </c>
    </row>
    <row r="373" spans="1:9" ht="12.75">
      <c r="A373" s="2" t="s">
        <v>68</v>
      </c>
      <c r="B373" s="1" t="s">
        <v>352</v>
      </c>
      <c r="C373" s="1" t="s">
        <v>58</v>
      </c>
      <c r="D373" s="1" t="s">
        <v>56</v>
      </c>
      <c r="E373" s="1" t="s">
        <v>423</v>
      </c>
      <c r="F373" s="17" t="s">
        <v>61</v>
      </c>
      <c r="G373" s="117"/>
      <c r="H373" s="117">
        <v>1893877.22</v>
      </c>
      <c r="I373" s="117">
        <f t="shared" si="40"/>
        <v>1893877.22</v>
      </c>
    </row>
    <row r="374" spans="1:9" ht="38.25">
      <c r="A374" s="2" t="s">
        <v>421</v>
      </c>
      <c r="B374" s="1" t="s">
        <v>352</v>
      </c>
      <c r="C374" s="1" t="s">
        <v>58</v>
      </c>
      <c r="D374" s="1" t="s">
        <v>56</v>
      </c>
      <c r="E374" s="1" t="s">
        <v>424</v>
      </c>
      <c r="F374" s="17"/>
      <c r="G374" s="117"/>
      <c r="H374" s="117">
        <f>H375</f>
        <v>256336.02</v>
      </c>
      <c r="I374" s="117">
        <f t="shared" si="40"/>
        <v>256336.02</v>
      </c>
    </row>
    <row r="375" spans="1:9" ht="12.75">
      <c r="A375" s="2" t="s">
        <v>68</v>
      </c>
      <c r="B375" s="1" t="s">
        <v>352</v>
      </c>
      <c r="C375" s="1" t="s">
        <v>58</v>
      </c>
      <c r="D375" s="1" t="s">
        <v>56</v>
      </c>
      <c r="E375" s="1" t="s">
        <v>424</v>
      </c>
      <c r="F375" s="17" t="s">
        <v>61</v>
      </c>
      <c r="G375" s="117"/>
      <c r="H375" s="117">
        <f>172461.08+83874.94</f>
        <v>256336.02</v>
      </c>
      <c r="I375" s="117">
        <f t="shared" si="40"/>
        <v>256336.02</v>
      </c>
    </row>
    <row r="376" spans="1:9" ht="12.75">
      <c r="A376" s="2" t="s">
        <v>149</v>
      </c>
      <c r="B376" s="14" t="s">
        <v>352</v>
      </c>
      <c r="C376" s="14" t="s">
        <v>58</v>
      </c>
      <c r="D376" s="14" t="s">
        <v>56</v>
      </c>
      <c r="E376" s="14" t="s">
        <v>150</v>
      </c>
      <c r="F376" s="17"/>
      <c r="G376" s="117">
        <f>G379+G382+G377</f>
        <v>250000</v>
      </c>
      <c r="H376" s="117">
        <f>H379+H382+H377</f>
        <v>0</v>
      </c>
      <c r="I376" s="117">
        <f aca="true" t="shared" si="41" ref="I376:I383">SUM(G376:H376)</f>
        <v>250000</v>
      </c>
    </row>
    <row r="377" spans="1:9" ht="38.25">
      <c r="A377" s="8" t="s">
        <v>345</v>
      </c>
      <c r="B377" s="14" t="s">
        <v>352</v>
      </c>
      <c r="C377" s="14" t="s">
        <v>58</v>
      </c>
      <c r="D377" s="14" t="s">
        <v>56</v>
      </c>
      <c r="E377" s="14" t="s">
        <v>222</v>
      </c>
      <c r="F377" s="17"/>
      <c r="G377" s="117">
        <f>+G378</f>
        <v>100000</v>
      </c>
      <c r="H377" s="117">
        <f>+H378</f>
        <v>0</v>
      </c>
      <c r="I377" s="117">
        <f t="shared" si="41"/>
        <v>100000</v>
      </c>
    </row>
    <row r="378" spans="1:9" ht="12.75">
      <c r="A378" s="2" t="s">
        <v>144</v>
      </c>
      <c r="B378" s="14" t="s">
        <v>352</v>
      </c>
      <c r="C378" s="14" t="s">
        <v>58</v>
      </c>
      <c r="D378" s="14" t="s">
        <v>56</v>
      </c>
      <c r="E378" s="14" t="s">
        <v>222</v>
      </c>
      <c r="F378" s="17" t="s">
        <v>145</v>
      </c>
      <c r="G378" s="117">
        <v>100000</v>
      </c>
      <c r="H378" s="117"/>
      <c r="I378" s="117">
        <f t="shared" si="41"/>
        <v>100000</v>
      </c>
    </row>
    <row r="379" spans="1:9" ht="38.25">
      <c r="A379" s="2" t="s">
        <v>226</v>
      </c>
      <c r="B379" s="14" t="s">
        <v>352</v>
      </c>
      <c r="C379" s="14" t="s">
        <v>58</v>
      </c>
      <c r="D379" s="14" t="s">
        <v>56</v>
      </c>
      <c r="E379" s="14" t="s">
        <v>223</v>
      </c>
      <c r="F379" s="17"/>
      <c r="G379" s="117">
        <f>+G380</f>
        <v>100000</v>
      </c>
      <c r="H379" s="117">
        <f>+H380</f>
        <v>0</v>
      </c>
      <c r="I379" s="117">
        <f t="shared" si="41"/>
        <v>100000</v>
      </c>
    </row>
    <row r="380" spans="1:9" ht="12.75">
      <c r="A380" s="2" t="s">
        <v>225</v>
      </c>
      <c r="B380" s="14" t="s">
        <v>352</v>
      </c>
      <c r="C380" s="14" t="s">
        <v>58</v>
      </c>
      <c r="D380" s="14" t="s">
        <v>56</v>
      </c>
      <c r="E380" s="14" t="s">
        <v>224</v>
      </c>
      <c r="F380" s="17"/>
      <c r="G380" s="117">
        <f>+G381</f>
        <v>100000</v>
      </c>
      <c r="H380" s="117">
        <f>+H381</f>
        <v>0</v>
      </c>
      <c r="I380" s="117">
        <f t="shared" si="41"/>
        <v>100000</v>
      </c>
    </row>
    <row r="381" spans="1:9" ht="12.75">
      <c r="A381" s="2" t="s">
        <v>144</v>
      </c>
      <c r="B381" s="14" t="s">
        <v>352</v>
      </c>
      <c r="C381" s="14" t="s">
        <v>58</v>
      </c>
      <c r="D381" s="14" t="s">
        <v>56</v>
      </c>
      <c r="E381" s="14" t="s">
        <v>224</v>
      </c>
      <c r="F381" s="17" t="s">
        <v>145</v>
      </c>
      <c r="G381" s="117">
        <v>100000</v>
      </c>
      <c r="H381" s="117"/>
      <c r="I381" s="117">
        <f t="shared" si="41"/>
        <v>100000</v>
      </c>
    </row>
    <row r="382" spans="1:9" ht="41.25" customHeight="1">
      <c r="A382" s="2" t="s">
        <v>255</v>
      </c>
      <c r="B382" s="14" t="s">
        <v>352</v>
      </c>
      <c r="C382" s="14" t="s">
        <v>58</v>
      </c>
      <c r="D382" s="14" t="s">
        <v>56</v>
      </c>
      <c r="E382" s="14" t="s">
        <v>237</v>
      </c>
      <c r="F382" s="17"/>
      <c r="G382" s="117">
        <f>+G383</f>
        <v>50000</v>
      </c>
      <c r="H382" s="117">
        <f>+H383</f>
        <v>0</v>
      </c>
      <c r="I382" s="117">
        <f t="shared" si="41"/>
        <v>50000</v>
      </c>
    </row>
    <row r="383" spans="1:9" ht="12.75">
      <c r="A383" s="2" t="s">
        <v>144</v>
      </c>
      <c r="B383" s="14" t="s">
        <v>352</v>
      </c>
      <c r="C383" s="14" t="s">
        <v>58</v>
      </c>
      <c r="D383" s="14" t="s">
        <v>56</v>
      </c>
      <c r="E383" s="14" t="s">
        <v>237</v>
      </c>
      <c r="F383" s="17" t="s">
        <v>145</v>
      </c>
      <c r="G383" s="117">
        <v>50000</v>
      </c>
      <c r="H383" s="117"/>
      <c r="I383" s="117">
        <f t="shared" si="41"/>
        <v>50000</v>
      </c>
    </row>
    <row r="384" spans="1:9" ht="12.75">
      <c r="A384" s="2"/>
      <c r="B384" s="14"/>
      <c r="C384" s="14"/>
      <c r="D384" s="14"/>
      <c r="E384" s="14"/>
      <c r="F384" s="17"/>
      <c r="G384" s="117"/>
      <c r="H384" s="117"/>
      <c r="I384" s="117"/>
    </row>
    <row r="385" spans="1:9" ht="12.75">
      <c r="A385" s="4" t="s">
        <v>213</v>
      </c>
      <c r="B385" s="19" t="s">
        <v>352</v>
      </c>
      <c r="C385" s="19" t="s">
        <v>58</v>
      </c>
      <c r="D385" s="19" t="s">
        <v>41</v>
      </c>
      <c r="E385" s="19"/>
      <c r="F385" s="37"/>
      <c r="G385" s="119">
        <f>SUM(G386+G390)</f>
        <v>550000</v>
      </c>
      <c r="H385" s="119">
        <f>SUM(H386+H390)</f>
        <v>1000000</v>
      </c>
      <c r="I385" s="119">
        <f aca="true" t="shared" si="42" ref="I385:I392">SUM(G385:H385)</f>
        <v>1550000</v>
      </c>
    </row>
    <row r="386" spans="1:9" ht="12.75">
      <c r="A386" s="2" t="s">
        <v>130</v>
      </c>
      <c r="B386" s="1" t="s">
        <v>352</v>
      </c>
      <c r="C386" s="1" t="s">
        <v>58</v>
      </c>
      <c r="D386" s="1" t="s">
        <v>41</v>
      </c>
      <c r="E386" s="1" t="s">
        <v>42</v>
      </c>
      <c r="F386" s="37"/>
      <c r="G386" s="117">
        <f aca="true" t="shared" si="43" ref="G386:H388">G387</f>
        <v>500000</v>
      </c>
      <c r="H386" s="117">
        <f t="shared" si="43"/>
        <v>1000000</v>
      </c>
      <c r="I386" s="117">
        <f t="shared" si="42"/>
        <v>1500000</v>
      </c>
    </row>
    <row r="387" spans="1:9" ht="46.5" customHeight="1">
      <c r="A387" s="2" t="s">
        <v>103</v>
      </c>
      <c r="B387" s="1" t="s">
        <v>352</v>
      </c>
      <c r="C387" s="1" t="s">
        <v>58</v>
      </c>
      <c r="D387" s="1" t="s">
        <v>41</v>
      </c>
      <c r="E387" s="1" t="s">
        <v>43</v>
      </c>
      <c r="F387" s="37"/>
      <c r="G387" s="117">
        <f t="shared" si="43"/>
        <v>500000</v>
      </c>
      <c r="H387" s="117">
        <f t="shared" si="43"/>
        <v>1000000</v>
      </c>
      <c r="I387" s="117">
        <f t="shared" si="42"/>
        <v>1500000</v>
      </c>
    </row>
    <row r="388" spans="1:9" ht="12.75">
      <c r="A388" s="15" t="s">
        <v>369</v>
      </c>
      <c r="B388" s="14" t="s">
        <v>352</v>
      </c>
      <c r="C388" s="14" t="s">
        <v>58</v>
      </c>
      <c r="D388" s="14" t="s">
        <v>41</v>
      </c>
      <c r="E388" s="14" t="s">
        <v>371</v>
      </c>
      <c r="F388" s="17"/>
      <c r="G388" s="117">
        <f t="shared" si="43"/>
        <v>500000</v>
      </c>
      <c r="H388" s="117">
        <f t="shared" si="43"/>
        <v>1000000</v>
      </c>
      <c r="I388" s="117">
        <f t="shared" si="42"/>
        <v>1500000</v>
      </c>
    </row>
    <row r="389" spans="1:9" ht="12.75">
      <c r="A389" s="15" t="s">
        <v>372</v>
      </c>
      <c r="B389" s="14" t="s">
        <v>352</v>
      </c>
      <c r="C389" s="14" t="s">
        <v>58</v>
      </c>
      <c r="D389" s="14" t="s">
        <v>41</v>
      </c>
      <c r="E389" s="14" t="s">
        <v>371</v>
      </c>
      <c r="F389" s="17" t="s">
        <v>370</v>
      </c>
      <c r="G389" s="117">
        <v>500000</v>
      </c>
      <c r="H389" s="117">
        <v>1000000</v>
      </c>
      <c r="I389" s="117">
        <f t="shared" si="42"/>
        <v>1500000</v>
      </c>
    </row>
    <row r="390" spans="1:9" ht="12.75">
      <c r="A390" s="2" t="s">
        <v>213</v>
      </c>
      <c r="B390" s="14" t="s">
        <v>352</v>
      </c>
      <c r="C390" s="14" t="s">
        <v>58</v>
      </c>
      <c r="D390" s="14" t="s">
        <v>41</v>
      </c>
      <c r="E390" s="14" t="s">
        <v>346</v>
      </c>
      <c r="F390" s="17"/>
      <c r="G390" s="117">
        <f>+G391</f>
        <v>50000</v>
      </c>
      <c r="H390" s="117">
        <f>+H391</f>
        <v>0</v>
      </c>
      <c r="I390" s="117">
        <f t="shared" si="42"/>
        <v>50000</v>
      </c>
    </row>
    <row r="391" spans="1:9" ht="12.75">
      <c r="A391" s="2" t="s">
        <v>348</v>
      </c>
      <c r="B391" s="14" t="s">
        <v>352</v>
      </c>
      <c r="C391" s="14" t="s">
        <v>58</v>
      </c>
      <c r="D391" s="14" t="s">
        <v>41</v>
      </c>
      <c r="E391" s="14" t="s">
        <v>347</v>
      </c>
      <c r="F391" s="17"/>
      <c r="G391" s="117">
        <f>+G392</f>
        <v>50000</v>
      </c>
      <c r="H391" s="117">
        <f>+H392</f>
        <v>0</v>
      </c>
      <c r="I391" s="117">
        <f t="shared" si="42"/>
        <v>50000</v>
      </c>
    </row>
    <row r="392" spans="1:9" ht="12.75">
      <c r="A392" s="15" t="s">
        <v>136</v>
      </c>
      <c r="B392" s="14" t="s">
        <v>352</v>
      </c>
      <c r="C392" s="14" t="s">
        <v>58</v>
      </c>
      <c r="D392" s="14" t="s">
        <v>41</v>
      </c>
      <c r="E392" s="14" t="s">
        <v>347</v>
      </c>
      <c r="F392" s="17" t="s">
        <v>135</v>
      </c>
      <c r="G392" s="117">
        <v>50000</v>
      </c>
      <c r="H392" s="117"/>
      <c r="I392" s="117">
        <f t="shared" si="42"/>
        <v>50000</v>
      </c>
    </row>
    <row r="393" spans="1:9" ht="12.75">
      <c r="A393" s="2"/>
      <c r="B393" s="14"/>
      <c r="C393" s="14"/>
      <c r="D393" s="14"/>
      <c r="E393" s="14"/>
      <c r="F393" s="17"/>
      <c r="G393" s="117"/>
      <c r="H393" s="117"/>
      <c r="I393" s="117"/>
    </row>
    <row r="394" spans="1:9" ht="25.5">
      <c r="A394" s="4" t="s">
        <v>333</v>
      </c>
      <c r="B394" s="19" t="s">
        <v>352</v>
      </c>
      <c r="C394" s="19" t="s">
        <v>58</v>
      </c>
      <c r="D394" s="19" t="s">
        <v>58</v>
      </c>
      <c r="E394" s="19"/>
      <c r="F394" s="37"/>
      <c r="G394" s="119">
        <f aca="true" t="shared" si="44" ref="G394:H397">+G395</f>
        <v>624500</v>
      </c>
      <c r="H394" s="119">
        <f t="shared" si="44"/>
        <v>0</v>
      </c>
      <c r="I394" s="119">
        <f>SUM(G394:H394)</f>
        <v>624500</v>
      </c>
    </row>
    <row r="395" spans="1:9" ht="12.75">
      <c r="A395" s="2" t="s">
        <v>130</v>
      </c>
      <c r="B395" s="14" t="s">
        <v>352</v>
      </c>
      <c r="C395" s="14" t="s">
        <v>58</v>
      </c>
      <c r="D395" s="14" t="s">
        <v>58</v>
      </c>
      <c r="E395" s="14" t="s">
        <v>42</v>
      </c>
      <c r="F395" s="17"/>
      <c r="G395" s="117">
        <f t="shared" si="44"/>
        <v>624500</v>
      </c>
      <c r="H395" s="117">
        <f t="shared" si="44"/>
        <v>0</v>
      </c>
      <c r="I395" s="117">
        <f>SUM(G395:H395)</f>
        <v>624500</v>
      </c>
    </row>
    <row r="396" spans="1:9" ht="51">
      <c r="A396" s="2" t="s">
        <v>328</v>
      </c>
      <c r="B396" s="14" t="s">
        <v>352</v>
      </c>
      <c r="C396" s="14" t="s">
        <v>58</v>
      </c>
      <c r="D396" s="14" t="s">
        <v>58</v>
      </c>
      <c r="E396" s="14" t="s">
        <v>45</v>
      </c>
      <c r="F396" s="17"/>
      <c r="G396" s="117">
        <f t="shared" si="44"/>
        <v>624500</v>
      </c>
      <c r="H396" s="117">
        <f t="shared" si="44"/>
        <v>0</v>
      </c>
      <c r="I396" s="117">
        <f>SUM(G396:H396)</f>
        <v>624500</v>
      </c>
    </row>
    <row r="397" spans="1:9" ht="54" customHeight="1">
      <c r="A397" s="110" t="s">
        <v>335</v>
      </c>
      <c r="B397" s="14" t="s">
        <v>352</v>
      </c>
      <c r="C397" s="14" t="s">
        <v>58</v>
      </c>
      <c r="D397" s="14" t="s">
        <v>58</v>
      </c>
      <c r="E397" s="14" t="s">
        <v>334</v>
      </c>
      <c r="F397" s="17"/>
      <c r="G397" s="117">
        <f t="shared" si="44"/>
        <v>624500</v>
      </c>
      <c r="H397" s="117">
        <f t="shared" si="44"/>
        <v>0</v>
      </c>
      <c r="I397" s="117">
        <f>SUM(G397:H397)</f>
        <v>624500</v>
      </c>
    </row>
    <row r="398" spans="1:9" ht="12.75">
      <c r="A398" s="15" t="s">
        <v>136</v>
      </c>
      <c r="B398" s="14" t="s">
        <v>352</v>
      </c>
      <c r="C398" s="14" t="s">
        <v>58</v>
      </c>
      <c r="D398" s="14" t="s">
        <v>58</v>
      </c>
      <c r="E398" s="14" t="s">
        <v>334</v>
      </c>
      <c r="F398" s="17" t="s">
        <v>135</v>
      </c>
      <c r="G398" s="117">
        <v>624500</v>
      </c>
      <c r="H398" s="117"/>
      <c r="I398" s="117">
        <f>SUM(G398:H398)</f>
        <v>624500</v>
      </c>
    </row>
    <row r="399" spans="1:9" ht="12.75">
      <c r="A399" s="2"/>
      <c r="B399" s="14"/>
      <c r="C399" s="14"/>
      <c r="D399" s="14"/>
      <c r="E399" s="14"/>
      <c r="F399" s="17"/>
      <c r="G399" s="117"/>
      <c r="H399" s="117"/>
      <c r="I399" s="117"/>
    </row>
    <row r="400" spans="1:9" ht="15.75">
      <c r="A400" s="34" t="s">
        <v>78</v>
      </c>
      <c r="B400" s="41" t="s">
        <v>352</v>
      </c>
      <c r="C400" s="41" t="s">
        <v>16</v>
      </c>
      <c r="D400" s="42"/>
      <c r="E400" s="42"/>
      <c r="F400" s="17"/>
      <c r="G400" s="118">
        <f>+G401</f>
        <v>89499969.3</v>
      </c>
      <c r="H400" s="118">
        <f>+H401</f>
        <v>0</v>
      </c>
      <c r="I400" s="118">
        <f>SUM(G400:H400)</f>
        <v>89499969.3</v>
      </c>
    </row>
    <row r="401" spans="1:9" s="90" customFormat="1" ht="12.75">
      <c r="A401" s="4" t="s">
        <v>79</v>
      </c>
      <c r="B401" s="19" t="s">
        <v>352</v>
      </c>
      <c r="C401" s="19" t="s">
        <v>16</v>
      </c>
      <c r="D401" s="19" t="s">
        <v>56</v>
      </c>
      <c r="E401" s="19"/>
      <c r="F401" s="37"/>
      <c r="G401" s="119">
        <f>G408+G402</f>
        <v>89499969.3</v>
      </c>
      <c r="H401" s="119">
        <f>H408+H402</f>
        <v>0</v>
      </c>
      <c r="I401" s="119">
        <f>SUM(G401:H401)</f>
        <v>89499969.3</v>
      </c>
    </row>
    <row r="402" spans="1:9" s="90" customFormat="1" ht="12.75">
      <c r="A402" s="2" t="s">
        <v>142</v>
      </c>
      <c r="B402" s="88" t="s">
        <v>352</v>
      </c>
      <c r="C402" s="88" t="s">
        <v>16</v>
      </c>
      <c r="D402" s="88" t="s">
        <v>56</v>
      </c>
      <c r="E402" s="88" t="s">
        <v>143</v>
      </c>
      <c r="F402" s="89"/>
      <c r="G402" s="120">
        <f>SUM(G403+G405)</f>
        <v>85699969.3</v>
      </c>
      <c r="H402" s="120">
        <f>SUM(H403+H405)</f>
        <v>0</v>
      </c>
      <c r="I402" s="117">
        <f aca="true" t="shared" si="45" ref="I402:I410">SUM(G402:H402)</f>
        <v>85699969.3</v>
      </c>
    </row>
    <row r="403" spans="1:9" ht="38.25">
      <c r="A403" s="7" t="s">
        <v>322</v>
      </c>
      <c r="B403" s="88" t="s">
        <v>352</v>
      </c>
      <c r="C403" s="88" t="s">
        <v>16</v>
      </c>
      <c r="D403" s="88" t="s">
        <v>56</v>
      </c>
      <c r="E403" s="14" t="s">
        <v>321</v>
      </c>
      <c r="F403" s="21"/>
      <c r="G403" s="117">
        <f>SUM(G404:G404)</f>
        <v>49456000</v>
      </c>
      <c r="H403" s="117">
        <f>SUM(H404:H404)</f>
        <v>0</v>
      </c>
      <c r="I403" s="117">
        <f t="shared" si="45"/>
        <v>49456000</v>
      </c>
    </row>
    <row r="404" spans="1:9" ht="28.5" customHeight="1">
      <c r="A404" s="7" t="s">
        <v>389</v>
      </c>
      <c r="B404" s="88" t="s">
        <v>352</v>
      </c>
      <c r="C404" s="88" t="s">
        <v>16</v>
      </c>
      <c r="D404" s="88" t="s">
        <v>56</v>
      </c>
      <c r="E404" s="14" t="s">
        <v>321</v>
      </c>
      <c r="F404" s="21" t="s">
        <v>388</v>
      </c>
      <c r="G404" s="117">
        <v>49456000</v>
      </c>
      <c r="H404" s="117"/>
      <c r="I404" s="117">
        <f t="shared" si="45"/>
        <v>49456000</v>
      </c>
    </row>
    <row r="405" spans="1:9" ht="47.25" customHeight="1">
      <c r="A405" s="7" t="s">
        <v>390</v>
      </c>
      <c r="B405" s="88" t="s">
        <v>352</v>
      </c>
      <c r="C405" s="88" t="s">
        <v>16</v>
      </c>
      <c r="D405" s="88" t="s">
        <v>56</v>
      </c>
      <c r="E405" s="14" t="s">
        <v>391</v>
      </c>
      <c r="F405" s="21"/>
      <c r="G405" s="129">
        <f>SUM(G406)</f>
        <v>36243969.3</v>
      </c>
      <c r="H405" s="129">
        <f>SUM(H406)</f>
        <v>0</v>
      </c>
      <c r="I405" s="129">
        <f t="shared" si="45"/>
        <v>36243969.3</v>
      </c>
    </row>
    <row r="406" spans="1:10" ht="67.5" customHeight="1">
      <c r="A406" s="7" t="s">
        <v>392</v>
      </c>
      <c r="B406" s="88" t="s">
        <v>352</v>
      </c>
      <c r="C406" s="88" t="s">
        <v>16</v>
      </c>
      <c r="D406" s="88" t="s">
        <v>56</v>
      </c>
      <c r="E406" s="14" t="s">
        <v>391</v>
      </c>
      <c r="F406" s="21" t="s">
        <v>284</v>
      </c>
      <c r="G406" s="117">
        <v>36243969.3</v>
      </c>
      <c r="H406" s="117"/>
      <c r="I406" s="117">
        <f t="shared" si="45"/>
        <v>36243969.3</v>
      </c>
      <c r="J406" s="116"/>
    </row>
    <row r="407" spans="1:9" s="90" customFormat="1" ht="12.75">
      <c r="A407" s="2" t="s">
        <v>149</v>
      </c>
      <c r="B407" s="88" t="s">
        <v>352</v>
      </c>
      <c r="C407" s="88" t="s">
        <v>16</v>
      </c>
      <c r="D407" s="88" t="s">
        <v>56</v>
      </c>
      <c r="E407" s="88" t="s">
        <v>150</v>
      </c>
      <c r="F407" s="89"/>
      <c r="G407" s="120">
        <f>G408</f>
        <v>3800000</v>
      </c>
      <c r="H407" s="120">
        <f>H408</f>
        <v>0</v>
      </c>
      <c r="I407" s="117">
        <f t="shared" si="45"/>
        <v>3800000</v>
      </c>
    </row>
    <row r="408" spans="1:9" ht="38.25">
      <c r="A408" s="7" t="s">
        <v>226</v>
      </c>
      <c r="B408" s="14" t="s">
        <v>352</v>
      </c>
      <c r="C408" s="14" t="s">
        <v>16</v>
      </c>
      <c r="D408" s="14" t="s">
        <v>56</v>
      </c>
      <c r="E408" s="14" t="s">
        <v>223</v>
      </c>
      <c r="F408" s="21"/>
      <c r="G408" s="117">
        <f>+G409</f>
        <v>3800000</v>
      </c>
      <c r="H408" s="117">
        <f>+H409</f>
        <v>0</v>
      </c>
      <c r="I408" s="117">
        <f t="shared" si="45"/>
        <v>3800000</v>
      </c>
    </row>
    <row r="409" spans="1:9" ht="12.75">
      <c r="A409" s="7" t="s">
        <v>228</v>
      </c>
      <c r="B409" s="14" t="s">
        <v>352</v>
      </c>
      <c r="C409" s="14" t="s">
        <v>16</v>
      </c>
      <c r="D409" s="14" t="s">
        <v>56</v>
      </c>
      <c r="E409" s="14" t="s">
        <v>227</v>
      </c>
      <c r="F409" s="21"/>
      <c r="G409" s="117">
        <f>+G410</f>
        <v>3800000</v>
      </c>
      <c r="H409" s="117">
        <f>+H410</f>
        <v>0</v>
      </c>
      <c r="I409" s="117">
        <f t="shared" si="45"/>
        <v>3800000</v>
      </c>
    </row>
    <row r="410" spans="1:9" s="90" customFormat="1" ht="12.75">
      <c r="A410" s="2" t="s">
        <v>183</v>
      </c>
      <c r="B410" s="88" t="s">
        <v>352</v>
      </c>
      <c r="C410" s="88" t="s">
        <v>16</v>
      </c>
      <c r="D410" s="88" t="s">
        <v>56</v>
      </c>
      <c r="E410" s="88" t="s">
        <v>227</v>
      </c>
      <c r="F410" s="89" t="s">
        <v>145</v>
      </c>
      <c r="G410" s="120">
        <v>3800000</v>
      </c>
      <c r="H410" s="120"/>
      <c r="I410" s="117">
        <f t="shared" si="45"/>
        <v>3800000</v>
      </c>
    </row>
    <row r="411" spans="1:9" s="90" customFormat="1" ht="12.75">
      <c r="A411" s="2"/>
      <c r="B411" s="88"/>
      <c r="C411" s="88"/>
      <c r="D411" s="88"/>
      <c r="E411" s="88"/>
      <c r="F411" s="89"/>
      <c r="G411" s="120"/>
      <c r="H411" s="120"/>
      <c r="I411" s="120"/>
    </row>
    <row r="412" spans="1:9" ht="15.75">
      <c r="A412" s="45" t="s">
        <v>210</v>
      </c>
      <c r="B412" s="41" t="s">
        <v>352</v>
      </c>
      <c r="C412" s="41" t="s">
        <v>85</v>
      </c>
      <c r="D412" s="42"/>
      <c r="E412" s="42"/>
      <c r="F412" s="43"/>
      <c r="G412" s="118">
        <f aca="true" t="shared" si="46" ref="G412:H416">+G413</f>
        <v>84700</v>
      </c>
      <c r="H412" s="118">
        <f t="shared" si="46"/>
        <v>0</v>
      </c>
      <c r="I412" s="118">
        <f aca="true" t="shared" si="47" ref="I412:I417">SUM(G412:H412)</f>
        <v>84700</v>
      </c>
    </row>
    <row r="413" spans="1:9" ht="12.75">
      <c r="A413" s="23" t="s">
        <v>86</v>
      </c>
      <c r="B413" s="19" t="s">
        <v>352</v>
      </c>
      <c r="C413" s="19" t="s">
        <v>85</v>
      </c>
      <c r="D413" s="19" t="s">
        <v>60</v>
      </c>
      <c r="E413" s="19"/>
      <c r="F413" s="37"/>
      <c r="G413" s="119">
        <f t="shared" si="46"/>
        <v>84700</v>
      </c>
      <c r="H413" s="119">
        <f t="shared" si="46"/>
        <v>0</v>
      </c>
      <c r="I413" s="119">
        <f t="shared" si="47"/>
        <v>84700</v>
      </c>
    </row>
    <row r="414" spans="1:9" ht="12.75">
      <c r="A414" s="2" t="s">
        <v>130</v>
      </c>
      <c r="B414" s="1" t="s">
        <v>352</v>
      </c>
      <c r="C414" s="1" t="s">
        <v>85</v>
      </c>
      <c r="D414" s="1" t="s">
        <v>60</v>
      </c>
      <c r="E414" s="14" t="s">
        <v>42</v>
      </c>
      <c r="F414" s="37"/>
      <c r="G414" s="121">
        <f t="shared" si="46"/>
        <v>84700</v>
      </c>
      <c r="H414" s="121">
        <f t="shared" si="46"/>
        <v>0</v>
      </c>
      <c r="I414" s="121">
        <f t="shared" si="47"/>
        <v>84700</v>
      </c>
    </row>
    <row r="415" spans="1:9" ht="39" customHeight="1">
      <c r="A415" s="2" t="s">
        <v>103</v>
      </c>
      <c r="B415" s="1" t="s">
        <v>352</v>
      </c>
      <c r="C415" s="1" t="s">
        <v>85</v>
      </c>
      <c r="D415" s="1" t="s">
        <v>60</v>
      </c>
      <c r="E415" s="14" t="s">
        <v>43</v>
      </c>
      <c r="F415" s="21"/>
      <c r="G415" s="121">
        <f t="shared" si="46"/>
        <v>84700</v>
      </c>
      <c r="H415" s="121">
        <f t="shared" si="46"/>
        <v>0</v>
      </c>
      <c r="I415" s="121">
        <f t="shared" si="47"/>
        <v>84700</v>
      </c>
    </row>
    <row r="416" spans="1:9" ht="63.75">
      <c r="A416" s="5" t="s">
        <v>211</v>
      </c>
      <c r="B416" s="1" t="s">
        <v>352</v>
      </c>
      <c r="C416" s="1" t="s">
        <v>85</v>
      </c>
      <c r="D416" s="1" t="s">
        <v>60</v>
      </c>
      <c r="E416" s="1" t="s">
        <v>47</v>
      </c>
      <c r="F416" s="17"/>
      <c r="G416" s="121">
        <f t="shared" si="46"/>
        <v>84700</v>
      </c>
      <c r="H416" s="121">
        <f t="shared" si="46"/>
        <v>0</v>
      </c>
      <c r="I416" s="121">
        <f t="shared" si="47"/>
        <v>84700</v>
      </c>
    </row>
    <row r="417" spans="1:9" ht="12.75">
      <c r="A417" s="2" t="s">
        <v>131</v>
      </c>
      <c r="B417" s="1" t="s">
        <v>352</v>
      </c>
      <c r="C417" s="1" t="s">
        <v>85</v>
      </c>
      <c r="D417" s="1" t="s">
        <v>60</v>
      </c>
      <c r="E417" s="1" t="s">
        <v>47</v>
      </c>
      <c r="F417" s="17" t="s">
        <v>132</v>
      </c>
      <c r="G417" s="121">
        <v>84700</v>
      </c>
      <c r="H417" s="121"/>
      <c r="I417" s="121">
        <f t="shared" si="47"/>
        <v>84700</v>
      </c>
    </row>
    <row r="418" spans="1:9" ht="12.75">
      <c r="A418" s="2"/>
      <c r="B418" s="1"/>
      <c r="C418" s="1"/>
      <c r="D418" s="1"/>
      <c r="E418" s="1"/>
      <c r="F418" s="17"/>
      <c r="G418" s="121"/>
      <c r="H418" s="121"/>
      <c r="I418" s="121"/>
    </row>
    <row r="419" spans="1:9" ht="15.75">
      <c r="A419" s="45" t="s">
        <v>212</v>
      </c>
      <c r="B419" s="41" t="s">
        <v>352</v>
      </c>
      <c r="C419" s="41" t="s">
        <v>53</v>
      </c>
      <c r="D419" s="42"/>
      <c r="E419" s="42"/>
      <c r="F419" s="43"/>
      <c r="G419" s="118">
        <f>SUM(G420)</f>
        <v>100000</v>
      </c>
      <c r="H419" s="118">
        <f>SUM(H420)</f>
        <v>577000</v>
      </c>
      <c r="I419" s="118">
        <f>SUM(I420)</f>
        <v>677000</v>
      </c>
    </row>
    <row r="420" spans="1:9" ht="12.75">
      <c r="A420" s="4" t="s">
        <v>203</v>
      </c>
      <c r="B420" s="19" t="s">
        <v>352</v>
      </c>
      <c r="C420" s="19" t="s">
        <v>53</v>
      </c>
      <c r="D420" s="19" t="s">
        <v>53</v>
      </c>
      <c r="E420" s="19"/>
      <c r="F420" s="37"/>
      <c r="G420" s="119">
        <f>+G421</f>
        <v>100000</v>
      </c>
      <c r="H420" s="119">
        <f>+H421</f>
        <v>577000</v>
      </c>
      <c r="I420" s="119">
        <f>SUM(G420:H420)</f>
        <v>677000</v>
      </c>
    </row>
    <row r="421" spans="1:9" ht="12.75">
      <c r="A421" s="2" t="s">
        <v>149</v>
      </c>
      <c r="B421" s="1" t="s">
        <v>352</v>
      </c>
      <c r="C421" s="1" t="s">
        <v>53</v>
      </c>
      <c r="D421" s="1" t="s">
        <v>53</v>
      </c>
      <c r="E421" s="1" t="s">
        <v>150</v>
      </c>
      <c r="F421" s="17"/>
      <c r="G421" s="121">
        <f>+G422</f>
        <v>100000</v>
      </c>
      <c r="H421" s="121">
        <f>+H422</f>
        <v>577000</v>
      </c>
      <c r="I421" s="121">
        <f>SUM(G421:H421)</f>
        <v>677000</v>
      </c>
    </row>
    <row r="422" spans="1:9" ht="38.25">
      <c r="A422" s="2" t="s">
        <v>285</v>
      </c>
      <c r="B422" s="1" t="s">
        <v>352</v>
      </c>
      <c r="C422" s="1" t="s">
        <v>53</v>
      </c>
      <c r="D422" s="1" t="s">
        <v>53</v>
      </c>
      <c r="E422" s="1" t="s">
        <v>282</v>
      </c>
      <c r="F422" s="17"/>
      <c r="G422" s="121">
        <f>SUM(G423:G424)</f>
        <v>100000</v>
      </c>
      <c r="H422" s="121">
        <f>SUM(H423:H424)</f>
        <v>577000</v>
      </c>
      <c r="I422" s="121">
        <f>SUM(G422:H422)</f>
        <v>677000</v>
      </c>
    </row>
    <row r="423" spans="1:9" ht="12.75">
      <c r="A423" s="2" t="s">
        <v>308</v>
      </c>
      <c r="B423" s="1" t="s">
        <v>352</v>
      </c>
      <c r="C423" s="1" t="s">
        <v>53</v>
      </c>
      <c r="D423" s="1" t="s">
        <v>53</v>
      </c>
      <c r="E423" s="1" t="s">
        <v>282</v>
      </c>
      <c r="F423" s="17" t="s">
        <v>307</v>
      </c>
      <c r="G423" s="121">
        <v>0</v>
      </c>
      <c r="H423" s="121"/>
      <c r="I423" s="121">
        <f>SUM(G423:H423)</f>
        <v>0</v>
      </c>
    </row>
    <row r="424" spans="1:10" ht="12.75">
      <c r="A424" s="15" t="s">
        <v>136</v>
      </c>
      <c r="B424" s="1" t="s">
        <v>352</v>
      </c>
      <c r="C424" s="1" t="s">
        <v>53</v>
      </c>
      <c r="D424" s="1" t="s">
        <v>53</v>
      </c>
      <c r="E424" s="1" t="s">
        <v>282</v>
      </c>
      <c r="F424" s="17" t="s">
        <v>135</v>
      </c>
      <c r="G424" s="121">
        <v>100000</v>
      </c>
      <c r="H424" s="121">
        <v>577000</v>
      </c>
      <c r="I424" s="121">
        <f>SUM(G424:H424)</f>
        <v>677000</v>
      </c>
      <c r="J424">
        <v>577000</v>
      </c>
    </row>
    <row r="425" spans="1:9" ht="12.75">
      <c r="A425" s="15"/>
      <c r="B425" s="1"/>
      <c r="C425" s="1"/>
      <c r="D425" s="1"/>
      <c r="E425" s="1"/>
      <c r="F425" s="17"/>
      <c r="G425" s="121"/>
      <c r="H425" s="121"/>
      <c r="I425" s="121"/>
    </row>
    <row r="426" spans="1:9" ht="15.75">
      <c r="A426" s="34" t="s">
        <v>22</v>
      </c>
      <c r="B426" s="41" t="s">
        <v>352</v>
      </c>
      <c r="C426" s="41" t="s">
        <v>89</v>
      </c>
      <c r="D426" s="41"/>
      <c r="E426" s="41"/>
      <c r="F426" s="44"/>
      <c r="G426" s="118">
        <f>G427+G432+G437+G453+G463</f>
        <v>10102892</v>
      </c>
      <c r="H426" s="118">
        <f>H427+H432+H437+H453+H463</f>
        <v>0</v>
      </c>
      <c r="I426" s="118">
        <f>SUM(G426:H426)</f>
        <v>10102892</v>
      </c>
    </row>
    <row r="427" spans="1:9" ht="12.75">
      <c r="A427" s="4" t="s">
        <v>23</v>
      </c>
      <c r="B427" s="19" t="s">
        <v>352</v>
      </c>
      <c r="C427" s="19" t="s">
        <v>89</v>
      </c>
      <c r="D427" s="19" t="s">
        <v>60</v>
      </c>
      <c r="E427" s="19"/>
      <c r="F427" s="37"/>
      <c r="G427" s="119">
        <f aca="true" t="shared" si="48" ref="G427:H429">G428</f>
        <v>2519202</v>
      </c>
      <c r="H427" s="119">
        <f t="shared" si="48"/>
        <v>0</v>
      </c>
      <c r="I427" s="119">
        <f>SUM(G427:H427)</f>
        <v>2519202</v>
      </c>
    </row>
    <row r="428" spans="1:9" ht="12.75" customHeight="1">
      <c r="A428" s="13" t="s">
        <v>24</v>
      </c>
      <c r="B428" s="14" t="s">
        <v>352</v>
      </c>
      <c r="C428" s="14" t="s">
        <v>89</v>
      </c>
      <c r="D428" s="14" t="s">
        <v>60</v>
      </c>
      <c r="E428" s="14" t="s">
        <v>0</v>
      </c>
      <c r="F428" s="21"/>
      <c r="G428" s="121">
        <f t="shared" si="48"/>
        <v>2519202</v>
      </c>
      <c r="H428" s="121">
        <f t="shared" si="48"/>
        <v>0</v>
      </c>
      <c r="I428" s="121">
        <f>SUM(G428:H428)</f>
        <v>2519202</v>
      </c>
    </row>
    <row r="429" spans="1:9" ht="25.5" customHeight="1">
      <c r="A429" s="13" t="s">
        <v>25</v>
      </c>
      <c r="B429" s="14" t="s">
        <v>352</v>
      </c>
      <c r="C429" s="14" t="s">
        <v>89</v>
      </c>
      <c r="D429" s="14" t="s">
        <v>60</v>
      </c>
      <c r="E429" s="14" t="s">
        <v>26</v>
      </c>
      <c r="F429" s="21"/>
      <c r="G429" s="121">
        <f t="shared" si="48"/>
        <v>2519202</v>
      </c>
      <c r="H429" s="121">
        <f t="shared" si="48"/>
        <v>0</v>
      </c>
      <c r="I429" s="121">
        <f>SUM(G429:H429)</f>
        <v>2519202</v>
      </c>
    </row>
    <row r="430" spans="1:9" ht="12.75">
      <c r="A430" s="13" t="s">
        <v>84</v>
      </c>
      <c r="B430" s="14" t="s">
        <v>352</v>
      </c>
      <c r="C430" s="14" t="s">
        <v>89</v>
      </c>
      <c r="D430" s="14" t="s">
        <v>60</v>
      </c>
      <c r="E430" s="14" t="s">
        <v>26</v>
      </c>
      <c r="F430" s="21" t="s">
        <v>57</v>
      </c>
      <c r="G430" s="121">
        <v>2519202</v>
      </c>
      <c r="H430" s="121"/>
      <c r="I430" s="121">
        <f>SUM(G430:H430)</f>
        <v>2519202</v>
      </c>
    </row>
    <row r="431" spans="1:9" ht="12.75">
      <c r="A431" s="4"/>
      <c r="B431" s="1"/>
      <c r="C431" s="1"/>
      <c r="D431" s="1"/>
      <c r="E431" s="1"/>
      <c r="F431" s="17"/>
      <c r="G431" s="121"/>
      <c r="H431" s="121"/>
      <c r="I431" s="121"/>
    </row>
    <row r="432" spans="1:9" ht="12.75">
      <c r="A432" s="4" t="s">
        <v>405</v>
      </c>
      <c r="B432" s="18" t="s">
        <v>352</v>
      </c>
      <c r="C432" s="18" t="s">
        <v>89</v>
      </c>
      <c r="D432" s="18" t="s">
        <v>56</v>
      </c>
      <c r="E432" s="1"/>
      <c r="F432" s="17"/>
      <c r="G432" s="119">
        <f aca="true" t="shared" si="49" ref="G432:H434">G433</f>
        <v>225490</v>
      </c>
      <c r="H432" s="119">
        <f t="shared" si="49"/>
        <v>0</v>
      </c>
      <c r="I432" s="119">
        <f>SUM(G432:H432)</f>
        <v>225490</v>
      </c>
    </row>
    <row r="433" spans="1:9" ht="38.25">
      <c r="A433" s="7" t="s">
        <v>226</v>
      </c>
      <c r="B433" s="14" t="s">
        <v>352</v>
      </c>
      <c r="C433" s="14" t="s">
        <v>89</v>
      </c>
      <c r="D433" s="14" t="s">
        <v>56</v>
      </c>
      <c r="E433" s="14" t="s">
        <v>223</v>
      </c>
      <c r="F433" s="21"/>
      <c r="G433" s="121">
        <f t="shared" si="49"/>
        <v>225490</v>
      </c>
      <c r="H433" s="121">
        <f t="shared" si="49"/>
        <v>0</v>
      </c>
      <c r="I433" s="121">
        <f>SUM(G433:H433)</f>
        <v>225490</v>
      </c>
    </row>
    <row r="434" spans="1:9" ht="12.75">
      <c r="A434" s="7" t="s">
        <v>228</v>
      </c>
      <c r="B434" s="14" t="s">
        <v>352</v>
      </c>
      <c r="C434" s="14" t="s">
        <v>89</v>
      </c>
      <c r="D434" s="14" t="s">
        <v>56</v>
      </c>
      <c r="E434" s="14" t="s">
        <v>227</v>
      </c>
      <c r="F434" s="21"/>
      <c r="G434" s="121">
        <f t="shared" si="49"/>
        <v>225490</v>
      </c>
      <c r="H434" s="121">
        <f t="shared" si="49"/>
        <v>0</v>
      </c>
      <c r="I434" s="121">
        <f>SUM(G434:H434)</f>
        <v>225490</v>
      </c>
    </row>
    <row r="435" spans="1:9" ht="12.75">
      <c r="A435" s="2" t="s">
        <v>183</v>
      </c>
      <c r="B435" s="88" t="s">
        <v>352</v>
      </c>
      <c r="C435" s="88" t="s">
        <v>89</v>
      </c>
      <c r="D435" s="88" t="s">
        <v>56</v>
      </c>
      <c r="E435" s="88" t="s">
        <v>227</v>
      </c>
      <c r="F435" s="89" t="s">
        <v>145</v>
      </c>
      <c r="G435" s="121">
        <v>225490</v>
      </c>
      <c r="H435" s="121"/>
      <c r="I435" s="121">
        <f>SUM(G435:H435)</f>
        <v>225490</v>
      </c>
    </row>
    <row r="436" spans="1:9" ht="12.75">
      <c r="A436" s="4"/>
      <c r="B436" s="1"/>
      <c r="C436" s="1"/>
      <c r="D436" s="1"/>
      <c r="E436" s="1"/>
      <c r="F436" s="17"/>
      <c r="G436" s="121"/>
      <c r="H436" s="121"/>
      <c r="I436" s="121"/>
    </row>
    <row r="437" spans="1:9" ht="12.75">
      <c r="A437" s="4" t="s">
        <v>27</v>
      </c>
      <c r="B437" s="19" t="s">
        <v>352</v>
      </c>
      <c r="C437" s="19" t="s">
        <v>89</v>
      </c>
      <c r="D437" s="19" t="s">
        <v>41</v>
      </c>
      <c r="E437" s="1"/>
      <c r="F437" s="17"/>
      <c r="G437" s="119">
        <f>+G438+G448</f>
        <v>4671000</v>
      </c>
      <c r="H437" s="119">
        <f>+H438+H448</f>
        <v>0</v>
      </c>
      <c r="I437" s="119">
        <f>SUM(G437:H437)</f>
        <v>4671000</v>
      </c>
    </row>
    <row r="438" spans="1:9" ht="12.75">
      <c r="A438" s="7" t="s">
        <v>29</v>
      </c>
      <c r="B438" s="1" t="s">
        <v>352</v>
      </c>
      <c r="C438" s="1" t="s">
        <v>89</v>
      </c>
      <c r="D438" s="1" t="s">
        <v>41</v>
      </c>
      <c r="E438" s="1" t="s">
        <v>30</v>
      </c>
      <c r="F438" s="17"/>
      <c r="G438" s="121">
        <f>G439+G443+G446</f>
        <v>4621000</v>
      </c>
      <c r="H438" s="121">
        <f>H439+H443+H446</f>
        <v>0</v>
      </c>
      <c r="I438" s="121">
        <f aca="true" t="shared" si="50" ref="I438:I451">SUM(G438:H438)</f>
        <v>4621000</v>
      </c>
    </row>
    <row r="439" spans="1:9" ht="12.75">
      <c r="A439" s="2" t="s">
        <v>28</v>
      </c>
      <c r="B439" s="1" t="s">
        <v>352</v>
      </c>
      <c r="C439" s="1" t="s">
        <v>89</v>
      </c>
      <c r="D439" s="1" t="s">
        <v>41</v>
      </c>
      <c r="E439" s="1" t="s">
        <v>31</v>
      </c>
      <c r="F439" s="17"/>
      <c r="G439" s="121">
        <f>SUM(G440:G442)</f>
        <v>180000</v>
      </c>
      <c r="H439" s="121">
        <f>SUM(H440:H442)</f>
        <v>0</v>
      </c>
      <c r="I439" s="121">
        <f t="shared" si="50"/>
        <v>180000</v>
      </c>
    </row>
    <row r="440" spans="1:9" ht="12.75">
      <c r="A440" s="2" t="s">
        <v>10</v>
      </c>
      <c r="B440" s="1" t="s">
        <v>352</v>
      </c>
      <c r="C440" s="1" t="s">
        <v>89</v>
      </c>
      <c r="D440" s="1" t="s">
        <v>41</v>
      </c>
      <c r="E440" s="1" t="s">
        <v>31</v>
      </c>
      <c r="F440" s="17" t="s">
        <v>57</v>
      </c>
      <c r="G440" s="121">
        <v>70000</v>
      </c>
      <c r="H440" s="121"/>
      <c r="I440" s="121">
        <f t="shared" si="50"/>
        <v>70000</v>
      </c>
    </row>
    <row r="441" spans="1:9" ht="12.75">
      <c r="A441" s="2" t="s">
        <v>68</v>
      </c>
      <c r="B441" s="1" t="s">
        <v>352</v>
      </c>
      <c r="C441" s="1" t="s">
        <v>89</v>
      </c>
      <c r="D441" s="1" t="s">
        <v>41</v>
      </c>
      <c r="E441" s="1" t="s">
        <v>31</v>
      </c>
      <c r="F441" s="17" t="s">
        <v>61</v>
      </c>
      <c r="G441" s="121">
        <v>30000</v>
      </c>
      <c r="H441" s="121"/>
      <c r="I441" s="121">
        <f t="shared" si="50"/>
        <v>30000</v>
      </c>
    </row>
    <row r="442" spans="1:9" ht="12.75">
      <c r="A442" s="2" t="s">
        <v>67</v>
      </c>
      <c r="B442" s="1" t="s">
        <v>352</v>
      </c>
      <c r="C442" s="1" t="s">
        <v>89</v>
      </c>
      <c r="D442" s="1" t="s">
        <v>41</v>
      </c>
      <c r="E442" s="1" t="s">
        <v>31</v>
      </c>
      <c r="F442" s="17" t="s">
        <v>36</v>
      </c>
      <c r="G442" s="121">
        <v>80000</v>
      </c>
      <c r="H442" s="121"/>
      <c r="I442" s="121">
        <f t="shared" si="50"/>
        <v>80000</v>
      </c>
    </row>
    <row r="443" spans="1:9" ht="51.75" customHeight="1">
      <c r="A443" s="2" t="s">
        <v>208</v>
      </c>
      <c r="B443" s="1" t="s">
        <v>352</v>
      </c>
      <c r="C443" s="1" t="s">
        <v>89</v>
      </c>
      <c r="D443" s="1" t="s">
        <v>41</v>
      </c>
      <c r="E443" s="1" t="s">
        <v>184</v>
      </c>
      <c r="F443" s="17"/>
      <c r="G443" s="121">
        <f>G444</f>
        <v>112600</v>
      </c>
      <c r="H443" s="121">
        <f>H444</f>
        <v>0</v>
      </c>
      <c r="I443" s="121">
        <f t="shared" si="50"/>
        <v>112600</v>
      </c>
    </row>
    <row r="444" spans="1:9" ht="51">
      <c r="A444" s="2" t="s">
        <v>209</v>
      </c>
      <c r="B444" s="1" t="s">
        <v>352</v>
      </c>
      <c r="C444" s="1" t="s">
        <v>89</v>
      </c>
      <c r="D444" s="1" t="s">
        <v>41</v>
      </c>
      <c r="E444" s="1" t="s">
        <v>185</v>
      </c>
      <c r="F444" s="17"/>
      <c r="G444" s="121">
        <f>SUM(G445:G445)</f>
        <v>112600</v>
      </c>
      <c r="H444" s="121">
        <f>SUM(H445:H445)</f>
        <v>0</v>
      </c>
      <c r="I444" s="121">
        <f t="shared" si="50"/>
        <v>112600</v>
      </c>
    </row>
    <row r="445" spans="1:9" ht="12.75">
      <c r="A445" s="2" t="s">
        <v>68</v>
      </c>
      <c r="B445" s="1" t="s">
        <v>352</v>
      </c>
      <c r="C445" s="1" t="s">
        <v>89</v>
      </c>
      <c r="D445" s="1" t="s">
        <v>41</v>
      </c>
      <c r="E445" s="1" t="s">
        <v>185</v>
      </c>
      <c r="F445" s="17" t="s">
        <v>61</v>
      </c>
      <c r="G445" s="121">
        <v>112600</v>
      </c>
      <c r="H445" s="121"/>
      <c r="I445" s="121">
        <f t="shared" si="50"/>
        <v>112600</v>
      </c>
    </row>
    <row r="446" spans="1:9" ht="25.5">
      <c r="A446" s="2" t="s">
        <v>63</v>
      </c>
      <c r="B446" s="1" t="s">
        <v>352</v>
      </c>
      <c r="C446" s="1" t="s">
        <v>89</v>
      </c>
      <c r="D446" s="1" t="s">
        <v>41</v>
      </c>
      <c r="E446" s="1" t="s">
        <v>64</v>
      </c>
      <c r="F446" s="17"/>
      <c r="G446" s="121">
        <f>SUM(G447)</f>
        <v>4328400</v>
      </c>
      <c r="H446" s="121">
        <f>SUM(H447)</f>
        <v>0</v>
      </c>
      <c r="I446" s="121">
        <f t="shared" si="50"/>
        <v>4328400</v>
      </c>
    </row>
    <row r="447" spans="1:9" ht="12.75">
      <c r="A447" s="8" t="s">
        <v>10</v>
      </c>
      <c r="B447" s="1" t="s">
        <v>352</v>
      </c>
      <c r="C447" s="1" t="s">
        <v>89</v>
      </c>
      <c r="D447" s="1" t="s">
        <v>41</v>
      </c>
      <c r="E447" s="1" t="s">
        <v>64</v>
      </c>
      <c r="F447" s="17" t="s">
        <v>57</v>
      </c>
      <c r="G447" s="121">
        <v>4328400</v>
      </c>
      <c r="H447" s="121"/>
      <c r="I447" s="121">
        <f t="shared" si="50"/>
        <v>4328400</v>
      </c>
    </row>
    <row r="448" spans="1:9" ht="12.75">
      <c r="A448" s="2" t="s">
        <v>149</v>
      </c>
      <c r="B448" s="1" t="s">
        <v>352</v>
      </c>
      <c r="C448" s="1" t="s">
        <v>89</v>
      </c>
      <c r="D448" s="1" t="s">
        <v>41</v>
      </c>
      <c r="E448" s="1" t="s">
        <v>150</v>
      </c>
      <c r="F448" s="17"/>
      <c r="G448" s="121">
        <f aca="true" t="shared" si="51" ref="G448:H450">+G449</f>
        <v>50000</v>
      </c>
      <c r="H448" s="121">
        <f t="shared" si="51"/>
        <v>0</v>
      </c>
      <c r="I448" s="121">
        <f t="shared" si="50"/>
        <v>50000</v>
      </c>
    </row>
    <row r="449" spans="1:9" ht="38.25" customHeight="1">
      <c r="A449" s="65" t="s">
        <v>339</v>
      </c>
      <c r="B449" s="1" t="s">
        <v>352</v>
      </c>
      <c r="C449" s="1" t="s">
        <v>89</v>
      </c>
      <c r="D449" s="1" t="s">
        <v>41</v>
      </c>
      <c r="E449" s="1" t="s">
        <v>221</v>
      </c>
      <c r="F449" s="17"/>
      <c r="G449" s="121">
        <f t="shared" si="51"/>
        <v>50000</v>
      </c>
      <c r="H449" s="121">
        <f t="shared" si="51"/>
        <v>0</v>
      </c>
      <c r="I449" s="121">
        <f t="shared" si="50"/>
        <v>50000</v>
      </c>
    </row>
    <row r="450" spans="1:9" ht="25.5" customHeight="1">
      <c r="A450" s="15" t="s">
        <v>283</v>
      </c>
      <c r="B450" s="1" t="s">
        <v>352</v>
      </c>
      <c r="C450" s="1" t="s">
        <v>89</v>
      </c>
      <c r="D450" s="1" t="s">
        <v>41</v>
      </c>
      <c r="E450" s="1" t="s">
        <v>340</v>
      </c>
      <c r="F450" s="108"/>
      <c r="G450" s="121">
        <f t="shared" si="51"/>
        <v>50000</v>
      </c>
      <c r="H450" s="121">
        <f t="shared" si="51"/>
        <v>0</v>
      </c>
      <c r="I450" s="121">
        <f t="shared" si="50"/>
        <v>50000</v>
      </c>
    </row>
    <row r="451" spans="1:9" ht="25.5">
      <c r="A451" s="66" t="s">
        <v>177</v>
      </c>
      <c r="B451" s="1" t="s">
        <v>352</v>
      </c>
      <c r="C451" s="1" t="s">
        <v>89</v>
      </c>
      <c r="D451" s="1" t="s">
        <v>41</v>
      </c>
      <c r="E451" s="1" t="s">
        <v>340</v>
      </c>
      <c r="F451" s="108" t="s">
        <v>178</v>
      </c>
      <c r="G451" s="121">
        <v>50000</v>
      </c>
      <c r="H451" s="121"/>
      <c r="I451" s="121">
        <f t="shared" si="50"/>
        <v>50000</v>
      </c>
    </row>
    <row r="452" spans="1:9" ht="12.75">
      <c r="A452" s="2"/>
      <c r="B452" s="1"/>
      <c r="C452" s="1"/>
      <c r="D452" s="1"/>
      <c r="E452" s="1"/>
      <c r="F452" s="17"/>
      <c r="G452" s="121"/>
      <c r="H452" s="121"/>
      <c r="I452" s="121"/>
    </row>
    <row r="453" spans="1:9" ht="12.75">
      <c r="A453" s="23" t="s">
        <v>65</v>
      </c>
      <c r="B453" s="18" t="s">
        <v>352</v>
      </c>
      <c r="C453" s="18" t="s">
        <v>89</v>
      </c>
      <c r="D453" s="18" t="s">
        <v>55</v>
      </c>
      <c r="E453" s="1"/>
      <c r="F453" s="17"/>
      <c r="G453" s="119">
        <f>+G454+G459</f>
        <v>1809000</v>
      </c>
      <c r="H453" s="119">
        <f>+H454+H459</f>
        <v>0</v>
      </c>
      <c r="I453" s="119">
        <f>SUM(G453:H453)</f>
        <v>1809000</v>
      </c>
    </row>
    <row r="454" spans="1:9" ht="12.75">
      <c r="A454" s="7" t="s">
        <v>29</v>
      </c>
      <c r="B454" s="88" t="s">
        <v>352</v>
      </c>
      <c r="C454" s="88" t="s">
        <v>89</v>
      </c>
      <c r="D454" s="88" t="s">
        <v>55</v>
      </c>
      <c r="E454" s="1" t="s">
        <v>30</v>
      </c>
      <c r="F454" s="17"/>
      <c r="G454" s="120">
        <f>+G455</f>
        <v>1779000</v>
      </c>
      <c r="H454" s="120">
        <f>+H455</f>
        <v>0</v>
      </c>
      <c r="I454" s="120">
        <f>SUM(G454:H454)</f>
        <v>1779000</v>
      </c>
    </row>
    <row r="455" spans="1:9" ht="51">
      <c r="A455" s="7" t="s">
        <v>205</v>
      </c>
      <c r="B455" s="88" t="s">
        <v>352</v>
      </c>
      <c r="C455" s="88" t="s">
        <v>89</v>
      </c>
      <c r="D455" s="88" t="s">
        <v>55</v>
      </c>
      <c r="E455" s="1" t="s">
        <v>204</v>
      </c>
      <c r="F455" s="17"/>
      <c r="G455" s="120">
        <f>+G456</f>
        <v>1779000</v>
      </c>
      <c r="H455" s="120">
        <f>+H456</f>
        <v>0</v>
      </c>
      <c r="I455" s="120">
        <f aca="true" t="shared" si="52" ref="I455:I461">SUM(G455:H455)</f>
        <v>1779000</v>
      </c>
    </row>
    <row r="456" spans="1:9" ht="63.75">
      <c r="A456" s="7" t="s">
        <v>206</v>
      </c>
      <c r="B456" s="88" t="s">
        <v>352</v>
      </c>
      <c r="C456" s="88" t="s">
        <v>89</v>
      </c>
      <c r="D456" s="88" t="s">
        <v>55</v>
      </c>
      <c r="E456" s="1" t="s">
        <v>171</v>
      </c>
      <c r="F456" s="17"/>
      <c r="G456" s="120">
        <f>SUM(G457:G457)</f>
        <v>1779000</v>
      </c>
      <c r="H456" s="120">
        <f>SUM(H457:H458)</f>
        <v>0</v>
      </c>
      <c r="I456" s="120">
        <f t="shared" si="52"/>
        <v>1779000</v>
      </c>
    </row>
    <row r="457" spans="1:9" ht="12.75">
      <c r="A457" s="8" t="s">
        <v>10</v>
      </c>
      <c r="B457" s="88" t="s">
        <v>352</v>
      </c>
      <c r="C457" s="88" t="s">
        <v>89</v>
      </c>
      <c r="D457" s="88" t="s">
        <v>55</v>
      </c>
      <c r="E457" s="1" t="s">
        <v>171</v>
      </c>
      <c r="F457" s="17" t="s">
        <v>57</v>
      </c>
      <c r="G457" s="120">
        <v>1779000</v>
      </c>
      <c r="H457" s="120"/>
      <c r="I457" s="120">
        <f t="shared" si="52"/>
        <v>1779000</v>
      </c>
    </row>
    <row r="458" spans="1:9" ht="12.75">
      <c r="A458" s="8" t="s">
        <v>160</v>
      </c>
      <c r="B458" s="88" t="s">
        <v>352</v>
      </c>
      <c r="C458" s="88" t="s">
        <v>89</v>
      </c>
      <c r="D458" s="88" t="s">
        <v>55</v>
      </c>
      <c r="E458" s="1" t="s">
        <v>171</v>
      </c>
      <c r="F458" s="17" t="s">
        <v>134</v>
      </c>
      <c r="G458" s="120">
        <v>50000</v>
      </c>
      <c r="H458" s="120"/>
      <c r="I458" s="120">
        <f t="shared" si="52"/>
        <v>50000</v>
      </c>
    </row>
    <row r="459" spans="1:9" ht="12.75">
      <c r="A459" s="2" t="s">
        <v>149</v>
      </c>
      <c r="B459" s="1" t="s">
        <v>352</v>
      </c>
      <c r="C459" s="1" t="s">
        <v>89</v>
      </c>
      <c r="D459" s="1" t="s">
        <v>55</v>
      </c>
      <c r="E459" s="1" t="s">
        <v>150</v>
      </c>
      <c r="F459" s="40"/>
      <c r="G459" s="117">
        <f>SUM(G460)</f>
        <v>30000</v>
      </c>
      <c r="H459" s="117">
        <f>SUM(H460)</f>
        <v>0</v>
      </c>
      <c r="I459" s="120">
        <f t="shared" si="52"/>
        <v>30000</v>
      </c>
    </row>
    <row r="460" spans="1:9" ht="54" customHeight="1">
      <c r="A460" s="2" t="s">
        <v>233</v>
      </c>
      <c r="B460" s="1" t="s">
        <v>352</v>
      </c>
      <c r="C460" s="1" t="s">
        <v>89</v>
      </c>
      <c r="D460" s="1" t="s">
        <v>55</v>
      </c>
      <c r="E460" s="1" t="s">
        <v>234</v>
      </c>
      <c r="F460" s="40"/>
      <c r="G460" s="117">
        <f>SUM(G461)</f>
        <v>30000</v>
      </c>
      <c r="H460" s="117">
        <f>SUM(H461)</f>
        <v>0</v>
      </c>
      <c r="I460" s="120">
        <f t="shared" si="52"/>
        <v>30000</v>
      </c>
    </row>
    <row r="461" spans="1:9" ht="12.75" customHeight="1">
      <c r="A461" s="15" t="s">
        <v>136</v>
      </c>
      <c r="B461" s="14" t="s">
        <v>352</v>
      </c>
      <c r="C461" s="14" t="s">
        <v>89</v>
      </c>
      <c r="D461" s="14" t="s">
        <v>55</v>
      </c>
      <c r="E461" s="1" t="s">
        <v>234</v>
      </c>
      <c r="F461" s="21" t="s">
        <v>135</v>
      </c>
      <c r="G461" s="117">
        <v>30000</v>
      </c>
      <c r="H461" s="117"/>
      <c r="I461" s="120">
        <f t="shared" si="52"/>
        <v>30000</v>
      </c>
    </row>
    <row r="462" spans="1:9" ht="12.75" customHeight="1">
      <c r="A462" s="15"/>
      <c r="B462" s="14"/>
      <c r="C462" s="14"/>
      <c r="D462" s="14"/>
      <c r="E462" s="1"/>
      <c r="F462" s="21"/>
      <c r="G462" s="117"/>
      <c r="H462" s="117"/>
      <c r="I462" s="117"/>
    </row>
    <row r="463" spans="1:9" ht="12.75">
      <c r="A463" s="23" t="s">
        <v>274</v>
      </c>
      <c r="B463" s="19" t="s">
        <v>352</v>
      </c>
      <c r="C463" s="19" t="s">
        <v>89</v>
      </c>
      <c r="D463" s="19" t="s">
        <v>17</v>
      </c>
      <c r="E463" s="19"/>
      <c r="F463" s="37"/>
      <c r="G463" s="119">
        <f aca="true" t="shared" si="53" ref="G463:H466">+G464</f>
        <v>878200</v>
      </c>
      <c r="H463" s="119">
        <f t="shared" si="53"/>
        <v>0</v>
      </c>
      <c r="I463" s="119">
        <f>SUM(G463:H463)</f>
        <v>878200</v>
      </c>
    </row>
    <row r="464" spans="1:9" ht="12.75" customHeight="1">
      <c r="A464" s="2" t="s">
        <v>130</v>
      </c>
      <c r="B464" s="14" t="s">
        <v>352</v>
      </c>
      <c r="C464" s="14" t="s">
        <v>89</v>
      </c>
      <c r="D464" s="14" t="s">
        <v>17</v>
      </c>
      <c r="E464" s="1" t="s">
        <v>42</v>
      </c>
      <c r="F464" s="21"/>
      <c r="G464" s="117">
        <f t="shared" si="53"/>
        <v>878200</v>
      </c>
      <c r="H464" s="117">
        <f t="shared" si="53"/>
        <v>0</v>
      </c>
      <c r="I464" s="120">
        <f>SUM(G464:H464)</f>
        <v>878200</v>
      </c>
    </row>
    <row r="465" spans="1:9" ht="51">
      <c r="A465" s="2" t="s">
        <v>328</v>
      </c>
      <c r="B465" s="14" t="s">
        <v>352</v>
      </c>
      <c r="C465" s="14" t="s">
        <v>89</v>
      </c>
      <c r="D465" s="14" t="s">
        <v>17</v>
      </c>
      <c r="E465" s="1" t="s">
        <v>45</v>
      </c>
      <c r="F465" s="21"/>
      <c r="G465" s="117">
        <f t="shared" si="53"/>
        <v>878200</v>
      </c>
      <c r="H465" s="117">
        <f t="shared" si="53"/>
        <v>0</v>
      </c>
      <c r="I465" s="120">
        <f>SUM(G465:H465)</f>
        <v>878200</v>
      </c>
    </row>
    <row r="466" spans="1:9" ht="38.25">
      <c r="A466" s="2" t="s">
        <v>253</v>
      </c>
      <c r="B466" s="14" t="s">
        <v>352</v>
      </c>
      <c r="C466" s="14" t="s">
        <v>89</v>
      </c>
      <c r="D466" s="14" t="s">
        <v>17</v>
      </c>
      <c r="E466" s="1" t="s">
        <v>52</v>
      </c>
      <c r="F466" s="21"/>
      <c r="G466" s="117">
        <f t="shared" si="53"/>
        <v>878200</v>
      </c>
      <c r="H466" s="117">
        <f t="shared" si="53"/>
        <v>0</v>
      </c>
      <c r="I466" s="120">
        <f>SUM(G466:H466)</f>
        <v>878200</v>
      </c>
    </row>
    <row r="467" spans="1:9" ht="12.75" customHeight="1">
      <c r="A467" s="15" t="s">
        <v>136</v>
      </c>
      <c r="B467" s="14" t="s">
        <v>352</v>
      </c>
      <c r="C467" s="14" t="s">
        <v>89</v>
      </c>
      <c r="D467" s="14" t="s">
        <v>17</v>
      </c>
      <c r="E467" s="1" t="s">
        <v>52</v>
      </c>
      <c r="F467" s="21" t="s">
        <v>135</v>
      </c>
      <c r="G467" s="117">
        <v>878200</v>
      </c>
      <c r="H467" s="117"/>
      <c r="I467" s="120">
        <f>SUM(G467:H467)</f>
        <v>878200</v>
      </c>
    </row>
    <row r="468" spans="1:9" ht="12.75">
      <c r="A468" s="15"/>
      <c r="B468" s="14"/>
      <c r="C468" s="14"/>
      <c r="D468" s="14"/>
      <c r="E468" s="1"/>
      <c r="F468" s="21"/>
      <c r="G468" s="117"/>
      <c r="H468" s="117"/>
      <c r="I468" s="117"/>
    </row>
    <row r="469" spans="1:9" ht="31.5">
      <c r="A469" s="34" t="s">
        <v>70</v>
      </c>
      <c r="B469" s="41" t="s">
        <v>352</v>
      </c>
      <c r="C469" s="41" t="s">
        <v>191</v>
      </c>
      <c r="D469" s="41"/>
      <c r="E469" s="41"/>
      <c r="F469" s="44"/>
      <c r="G469" s="118">
        <f aca="true" t="shared" si="54" ref="G469:H472">+G470</f>
        <v>400000</v>
      </c>
      <c r="H469" s="118">
        <f t="shared" si="54"/>
        <v>0</v>
      </c>
      <c r="I469" s="118">
        <f>SUM(G469:H469)</f>
        <v>400000</v>
      </c>
    </row>
    <row r="470" spans="1:9" ht="25.5">
      <c r="A470" s="23" t="s">
        <v>192</v>
      </c>
      <c r="B470" s="19" t="s">
        <v>352</v>
      </c>
      <c r="C470" s="19" t="s">
        <v>191</v>
      </c>
      <c r="D470" s="19" t="s">
        <v>60</v>
      </c>
      <c r="E470" s="19"/>
      <c r="F470" s="37"/>
      <c r="G470" s="119">
        <f t="shared" si="54"/>
        <v>400000</v>
      </c>
      <c r="H470" s="119">
        <f t="shared" si="54"/>
        <v>0</v>
      </c>
      <c r="I470" s="119">
        <f>SUM(G470:H470)</f>
        <v>400000</v>
      </c>
    </row>
    <row r="471" spans="1:9" ht="12.75">
      <c r="A471" s="46" t="s">
        <v>71</v>
      </c>
      <c r="B471" s="47" t="s">
        <v>352</v>
      </c>
      <c r="C471" s="47" t="s">
        <v>191</v>
      </c>
      <c r="D471" s="47" t="s">
        <v>60</v>
      </c>
      <c r="E471" s="47" t="s">
        <v>72</v>
      </c>
      <c r="F471" s="48"/>
      <c r="G471" s="121">
        <f t="shared" si="54"/>
        <v>400000</v>
      </c>
      <c r="H471" s="121">
        <f t="shared" si="54"/>
        <v>0</v>
      </c>
      <c r="I471" s="120">
        <f>SUM(G471:H471)</f>
        <v>400000</v>
      </c>
    </row>
    <row r="472" spans="1:9" ht="12.75">
      <c r="A472" s="2" t="s">
        <v>2</v>
      </c>
      <c r="B472" s="47" t="s">
        <v>352</v>
      </c>
      <c r="C472" s="47" t="s">
        <v>191</v>
      </c>
      <c r="D472" s="47" t="s">
        <v>60</v>
      </c>
      <c r="E472" s="47" t="s">
        <v>3</v>
      </c>
      <c r="F472" s="48"/>
      <c r="G472" s="121">
        <f t="shared" si="54"/>
        <v>400000</v>
      </c>
      <c r="H472" s="121">
        <f t="shared" si="54"/>
        <v>0</v>
      </c>
      <c r="I472" s="120">
        <f>SUM(G472:H472)</f>
        <v>400000</v>
      </c>
    </row>
    <row r="473" spans="1:9" ht="12.75">
      <c r="A473" s="2" t="s">
        <v>67</v>
      </c>
      <c r="B473" s="47" t="s">
        <v>352</v>
      </c>
      <c r="C473" s="47" t="s">
        <v>191</v>
      </c>
      <c r="D473" s="47" t="s">
        <v>60</v>
      </c>
      <c r="E473" s="47" t="s">
        <v>3</v>
      </c>
      <c r="F473" s="48" t="s">
        <v>36</v>
      </c>
      <c r="G473" s="121">
        <v>400000</v>
      </c>
      <c r="H473" s="121"/>
      <c r="I473" s="120">
        <f>SUM(G473:H473)</f>
        <v>400000</v>
      </c>
    </row>
    <row r="474" spans="1:9" ht="12.75">
      <c r="A474" s="15"/>
      <c r="B474" s="14"/>
      <c r="C474" s="14"/>
      <c r="D474" s="14"/>
      <c r="E474" s="1"/>
      <c r="F474" s="21"/>
      <c r="G474" s="117"/>
      <c r="H474" s="117"/>
      <c r="I474" s="117"/>
    </row>
    <row r="475" spans="1:9" ht="63">
      <c r="A475" s="34" t="s">
        <v>196</v>
      </c>
      <c r="B475" s="41" t="s">
        <v>352</v>
      </c>
      <c r="C475" s="41" t="s">
        <v>87</v>
      </c>
      <c r="D475" s="41"/>
      <c r="E475" s="41"/>
      <c r="F475" s="44"/>
      <c r="G475" s="118">
        <f>SUM(G476+G486)</f>
        <v>42494620</v>
      </c>
      <c r="H475" s="118">
        <f>SUM(H476+H486)</f>
        <v>0</v>
      </c>
      <c r="I475" s="118">
        <f>SUM(G475:H475)</f>
        <v>42494620</v>
      </c>
    </row>
    <row r="476" spans="1:9" ht="38.25">
      <c r="A476" s="23" t="s">
        <v>197</v>
      </c>
      <c r="B476" s="19" t="s">
        <v>352</v>
      </c>
      <c r="C476" s="19" t="s">
        <v>87</v>
      </c>
      <c r="D476" s="19" t="s">
        <v>60</v>
      </c>
      <c r="E476" s="19"/>
      <c r="F476" s="37"/>
      <c r="G476" s="119">
        <f>+G477+G481</f>
        <v>3726700</v>
      </c>
      <c r="H476" s="119">
        <f>+H477+H481</f>
        <v>0</v>
      </c>
      <c r="I476" s="119">
        <f>SUM(G476:H476)</f>
        <v>3726700</v>
      </c>
    </row>
    <row r="477" spans="1:9" ht="12.75">
      <c r="A477" s="7" t="s">
        <v>158</v>
      </c>
      <c r="B477" s="1" t="s">
        <v>352</v>
      </c>
      <c r="C477" s="1" t="s">
        <v>87</v>
      </c>
      <c r="D477" s="1" t="s">
        <v>60</v>
      </c>
      <c r="E477" s="1" t="s">
        <v>157</v>
      </c>
      <c r="F477" s="17"/>
      <c r="G477" s="121">
        <f>SUM(G478)</f>
        <v>1291700</v>
      </c>
      <c r="H477" s="121">
        <f>SUM(H478)</f>
        <v>0</v>
      </c>
      <c r="I477" s="121">
        <f>SUM(G477:H477)</f>
        <v>1291700</v>
      </c>
    </row>
    <row r="478" spans="1:9" ht="12.75">
      <c r="A478" s="7" t="s">
        <v>158</v>
      </c>
      <c r="B478" s="1" t="s">
        <v>352</v>
      </c>
      <c r="C478" s="1" t="s">
        <v>87</v>
      </c>
      <c r="D478" s="1" t="s">
        <v>60</v>
      </c>
      <c r="E478" s="1" t="s">
        <v>159</v>
      </c>
      <c r="F478" s="17"/>
      <c r="G478" s="121">
        <f>G479</f>
        <v>1291700</v>
      </c>
      <c r="H478" s="121">
        <f>H479</f>
        <v>0</v>
      </c>
      <c r="I478" s="121">
        <f aca="true" t="shared" si="55" ref="I478:I484">SUM(G478:H478)</f>
        <v>1291700</v>
      </c>
    </row>
    <row r="479" spans="1:9" ht="25.5">
      <c r="A479" s="2" t="s">
        <v>162</v>
      </c>
      <c r="B479" s="1" t="s">
        <v>352</v>
      </c>
      <c r="C479" s="1" t="s">
        <v>87</v>
      </c>
      <c r="D479" s="1" t="s">
        <v>60</v>
      </c>
      <c r="E479" s="1" t="s">
        <v>163</v>
      </c>
      <c r="F479" s="17"/>
      <c r="G479" s="121">
        <f>G480</f>
        <v>1291700</v>
      </c>
      <c r="H479" s="121">
        <f>H480</f>
        <v>0</v>
      </c>
      <c r="I479" s="121">
        <f t="shared" si="55"/>
        <v>1291700</v>
      </c>
    </row>
    <row r="480" spans="1:9" ht="12.75">
      <c r="A480" s="2" t="s">
        <v>160</v>
      </c>
      <c r="B480" s="1" t="s">
        <v>352</v>
      </c>
      <c r="C480" s="1" t="s">
        <v>87</v>
      </c>
      <c r="D480" s="1" t="s">
        <v>60</v>
      </c>
      <c r="E480" s="1" t="s">
        <v>163</v>
      </c>
      <c r="F480" s="17" t="s">
        <v>161</v>
      </c>
      <c r="G480" s="121">
        <v>1291700</v>
      </c>
      <c r="H480" s="121"/>
      <c r="I480" s="121">
        <f t="shared" si="55"/>
        <v>1291700</v>
      </c>
    </row>
    <row r="481" spans="1:9" ht="12.75">
      <c r="A481" s="2" t="s">
        <v>142</v>
      </c>
      <c r="B481" s="1" t="s">
        <v>352</v>
      </c>
      <c r="C481" s="1" t="s">
        <v>87</v>
      </c>
      <c r="D481" s="1" t="s">
        <v>60</v>
      </c>
      <c r="E481" s="1" t="s">
        <v>143</v>
      </c>
      <c r="F481" s="17"/>
      <c r="G481" s="121">
        <f aca="true" t="shared" si="56" ref="G481:H483">+G482</f>
        <v>2435000</v>
      </c>
      <c r="H481" s="121">
        <f t="shared" si="56"/>
        <v>0</v>
      </c>
      <c r="I481" s="121">
        <f t="shared" si="55"/>
        <v>2435000</v>
      </c>
    </row>
    <row r="482" spans="1:9" ht="51">
      <c r="A482" s="2" t="s">
        <v>199</v>
      </c>
      <c r="B482" s="1" t="s">
        <v>352</v>
      </c>
      <c r="C482" s="1" t="s">
        <v>87</v>
      </c>
      <c r="D482" s="1" t="s">
        <v>60</v>
      </c>
      <c r="E482" s="1" t="s">
        <v>198</v>
      </c>
      <c r="F482" s="17"/>
      <c r="G482" s="121">
        <f t="shared" si="56"/>
        <v>2435000</v>
      </c>
      <c r="H482" s="121">
        <f t="shared" si="56"/>
        <v>0</v>
      </c>
      <c r="I482" s="121">
        <f t="shared" si="55"/>
        <v>2435000</v>
      </c>
    </row>
    <row r="483" spans="1:9" ht="25.5">
      <c r="A483" s="2" t="s">
        <v>201</v>
      </c>
      <c r="B483" s="1" t="s">
        <v>352</v>
      </c>
      <c r="C483" s="1" t="s">
        <v>87</v>
      </c>
      <c r="D483" s="1" t="s">
        <v>60</v>
      </c>
      <c r="E483" s="1" t="s">
        <v>200</v>
      </c>
      <c r="F483" s="17"/>
      <c r="G483" s="121">
        <f t="shared" si="56"/>
        <v>2435000</v>
      </c>
      <c r="H483" s="121">
        <f t="shared" si="56"/>
        <v>0</v>
      </c>
      <c r="I483" s="121">
        <f t="shared" si="55"/>
        <v>2435000</v>
      </c>
    </row>
    <row r="484" spans="1:9" ht="12.75">
      <c r="A484" s="2" t="s">
        <v>160</v>
      </c>
      <c r="B484" s="1" t="s">
        <v>352</v>
      </c>
      <c r="C484" s="1" t="s">
        <v>87</v>
      </c>
      <c r="D484" s="1" t="s">
        <v>60</v>
      </c>
      <c r="E484" s="1" t="s">
        <v>200</v>
      </c>
      <c r="F484" s="17" t="s">
        <v>161</v>
      </c>
      <c r="G484" s="121">
        <v>2435000</v>
      </c>
      <c r="H484" s="121"/>
      <c r="I484" s="121">
        <f t="shared" si="55"/>
        <v>2435000</v>
      </c>
    </row>
    <row r="485" spans="1:9" ht="12.75">
      <c r="A485" s="2"/>
      <c r="B485" s="1"/>
      <c r="C485" s="1"/>
      <c r="D485" s="1"/>
      <c r="E485" s="1"/>
      <c r="F485" s="17"/>
      <c r="G485" s="121"/>
      <c r="H485" s="121"/>
      <c r="I485" s="121"/>
    </row>
    <row r="486" spans="1:9" ht="12.75" customHeight="1">
      <c r="A486" s="23" t="s">
        <v>290</v>
      </c>
      <c r="B486" s="19" t="s">
        <v>352</v>
      </c>
      <c r="C486" s="19" t="s">
        <v>87</v>
      </c>
      <c r="D486" s="19" t="s">
        <v>41</v>
      </c>
      <c r="E486" s="19"/>
      <c r="F486" s="37"/>
      <c r="G486" s="119">
        <f aca="true" t="shared" si="57" ref="G486:H489">+G487</f>
        <v>38767920</v>
      </c>
      <c r="H486" s="119">
        <f t="shared" si="57"/>
        <v>0</v>
      </c>
      <c r="I486" s="119">
        <f>SUM(G486:H486)</f>
        <v>38767920</v>
      </c>
    </row>
    <row r="487" spans="1:9" ht="12.75">
      <c r="A487" s="2" t="s">
        <v>130</v>
      </c>
      <c r="B487" s="1" t="s">
        <v>352</v>
      </c>
      <c r="C487" s="1" t="s">
        <v>87</v>
      </c>
      <c r="D487" s="1" t="s">
        <v>41</v>
      </c>
      <c r="E487" s="1" t="s">
        <v>42</v>
      </c>
      <c r="F487" s="17"/>
      <c r="G487" s="121">
        <f t="shared" si="57"/>
        <v>38767920</v>
      </c>
      <c r="H487" s="121">
        <f t="shared" si="57"/>
        <v>0</v>
      </c>
      <c r="I487" s="121">
        <f>SUM(G487:H487)</f>
        <v>38767920</v>
      </c>
    </row>
    <row r="488" spans="1:9" ht="39" customHeight="1">
      <c r="A488" s="2" t="s">
        <v>103</v>
      </c>
      <c r="B488" s="1" t="s">
        <v>352</v>
      </c>
      <c r="C488" s="1" t="s">
        <v>87</v>
      </c>
      <c r="D488" s="1" t="s">
        <v>41</v>
      </c>
      <c r="E488" s="1" t="s">
        <v>43</v>
      </c>
      <c r="F488" s="17"/>
      <c r="G488" s="121">
        <f t="shared" si="57"/>
        <v>38767920</v>
      </c>
      <c r="H488" s="121">
        <f t="shared" si="57"/>
        <v>0</v>
      </c>
      <c r="I488" s="121">
        <f>SUM(G488:H488)</f>
        <v>38767920</v>
      </c>
    </row>
    <row r="489" spans="1:9" ht="12.75">
      <c r="A489" s="2" t="s">
        <v>313</v>
      </c>
      <c r="B489" s="1" t="s">
        <v>352</v>
      </c>
      <c r="C489" s="1" t="s">
        <v>87</v>
      </c>
      <c r="D489" s="1" t="s">
        <v>41</v>
      </c>
      <c r="E489" s="1" t="s">
        <v>312</v>
      </c>
      <c r="F489" s="17"/>
      <c r="G489" s="121">
        <f t="shared" si="57"/>
        <v>38767920</v>
      </c>
      <c r="H489" s="121">
        <f t="shared" si="57"/>
        <v>0</v>
      </c>
      <c r="I489" s="121">
        <f>SUM(G489:H489)</f>
        <v>38767920</v>
      </c>
    </row>
    <row r="490" spans="1:9" ht="12.75">
      <c r="A490" s="2" t="s">
        <v>131</v>
      </c>
      <c r="B490" s="1" t="s">
        <v>352</v>
      </c>
      <c r="C490" s="1" t="s">
        <v>87</v>
      </c>
      <c r="D490" s="1" t="s">
        <v>41</v>
      </c>
      <c r="E490" s="1" t="s">
        <v>312</v>
      </c>
      <c r="F490" s="17" t="s">
        <v>132</v>
      </c>
      <c r="G490" s="121">
        <v>38767920</v>
      </c>
      <c r="H490" s="121"/>
      <c r="I490" s="121">
        <f>SUM(G490:H490)</f>
        <v>38767920</v>
      </c>
    </row>
    <row r="491" spans="1:9" ht="12.75">
      <c r="A491" s="2"/>
      <c r="B491" s="62"/>
      <c r="C491" s="1"/>
      <c r="D491" s="1"/>
      <c r="E491" s="1"/>
      <c r="F491" s="17"/>
      <c r="G491" s="121"/>
      <c r="H491" s="121"/>
      <c r="I491" s="121"/>
    </row>
    <row r="492" spans="1:11" ht="15">
      <c r="A492" s="94" t="s">
        <v>156</v>
      </c>
      <c r="B492" s="95"/>
      <c r="C492" s="96"/>
      <c r="D492" s="96"/>
      <c r="E492" s="96"/>
      <c r="F492" s="96"/>
      <c r="G492" s="123">
        <f>SUM(G200+G112+G17)</f>
        <v>456749300.96</v>
      </c>
      <c r="H492" s="123">
        <f>SUM(H200+H112+H17)</f>
        <v>29105912.240000002</v>
      </c>
      <c r="I492" s="123">
        <f>SUM(G492:H492)</f>
        <v>485855213.2</v>
      </c>
      <c r="J492" s="122">
        <f>SUM(J16:J491)</f>
        <v>1095684</v>
      </c>
      <c r="K492" s="122">
        <f>SUM(K16:K491)</f>
        <v>0</v>
      </c>
    </row>
    <row r="493" spans="7:8" ht="12.75">
      <c r="G493" s="112"/>
      <c r="H493" s="111"/>
    </row>
    <row r="494" spans="1:9" ht="12.75">
      <c r="A494" s="107" t="s">
        <v>281</v>
      </c>
      <c r="G494" s="112">
        <f>+G226+G275+G287+G346+G389+G365+G417+G458+G480+G484+G490</f>
        <v>45499301</v>
      </c>
      <c r="H494" s="112">
        <f>+H226+H260+H266+H275+H287+H324+H327+H330+H346+H389+H365+H417+H458+H480+H484+H490</f>
        <v>14179019</v>
      </c>
      <c r="I494" s="112">
        <f>+I226+I260+I266+I275+I287+I324+I327+I330+I346+I389+I365+I417+I458+I480+I484+I490</f>
        <v>59678320</v>
      </c>
    </row>
    <row r="495" spans="1:9" ht="12.75">
      <c r="A495" s="107" t="s">
        <v>295</v>
      </c>
      <c r="G495" s="112">
        <f>G245</f>
        <v>200000</v>
      </c>
      <c r="H495" s="112">
        <f>H245</f>
        <v>0</v>
      </c>
      <c r="I495" s="112">
        <f>I245</f>
        <v>200000</v>
      </c>
    </row>
    <row r="496" ht="12.75">
      <c r="A496" s="85"/>
    </row>
    <row r="497" ht="12.75">
      <c r="A497" s="85"/>
    </row>
    <row r="498" ht="12.75">
      <c r="A498" s="85"/>
    </row>
    <row r="499" ht="12.75">
      <c r="A499" s="85"/>
    </row>
    <row r="500" ht="12.75">
      <c r="A500" s="85"/>
    </row>
    <row r="501" ht="12.75">
      <c r="A501" s="85"/>
    </row>
    <row r="502" ht="12.75">
      <c r="A502" s="85"/>
    </row>
    <row r="503" ht="12.75">
      <c r="A503" s="85"/>
    </row>
    <row r="504" ht="12.75">
      <c r="A504" s="85"/>
    </row>
    <row r="505" ht="12.75">
      <c r="A505" s="85"/>
    </row>
    <row r="506" ht="12.75">
      <c r="A506" s="85"/>
    </row>
    <row r="507" ht="12.75">
      <c r="A507" s="85"/>
    </row>
    <row r="508" ht="12.75">
      <c r="A508" s="85"/>
    </row>
    <row r="509" ht="12.75">
      <c r="A509" s="85"/>
    </row>
    <row r="510" ht="12.75">
      <c r="A510" s="85"/>
    </row>
    <row r="511" ht="12.75">
      <c r="A511" s="85"/>
    </row>
    <row r="512" ht="12.75">
      <c r="A512" s="85"/>
    </row>
    <row r="513" ht="12.75">
      <c r="A513" s="85"/>
    </row>
    <row r="514" ht="12.75">
      <c r="A514" s="85"/>
    </row>
    <row r="515" ht="12.75">
      <c r="A515" s="85"/>
    </row>
    <row r="516" ht="12.75">
      <c r="A516" s="85"/>
    </row>
    <row r="517" ht="12.75">
      <c r="A517" s="85"/>
    </row>
    <row r="518" ht="12.75">
      <c r="A518" s="87"/>
    </row>
    <row r="520" ht="12.75">
      <c r="A520" s="86"/>
    </row>
  </sheetData>
  <sheetProtection/>
  <mergeCells count="1">
    <mergeCell ref="A11:G11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6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2012-04-24T13:39:45Z</cp:lastPrinted>
  <dcterms:created xsi:type="dcterms:W3CDTF">2007-08-13T07:10:11Z</dcterms:created>
  <dcterms:modified xsi:type="dcterms:W3CDTF">2013-09-19T07:48:39Z</dcterms:modified>
  <cp:category/>
  <cp:version/>
  <cp:contentType/>
  <cp:contentStatus/>
</cp:coreProperties>
</file>