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700" windowHeight="6555" tabRatio="892" activeTab="0"/>
  </bookViews>
  <sheets>
    <sheet name="Дотация на выравнивание (Бычен)" sheetId="1" r:id="rId1"/>
  </sheets>
  <definedNames>
    <definedName name="_xlnm.Print_Area" localSheetId="0">'Дотация на выравнивание (Бычен)'!$A$1:$T$28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<sst xmlns="http://schemas.openxmlformats.org/spreadsheetml/2006/main" count="48" uniqueCount="46">
  <si>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 ИТОГО </t>
  </si>
  <si>
    <t>ОБЛАСТНОЙ</t>
  </si>
  <si>
    <r>
      <t xml:space="preserve">ВСЕГО </t>
    </r>
    <r>
      <rPr>
        <b/>
        <sz val="10"/>
        <rFont val="Times New Roman CYR"/>
        <family val="1"/>
      </rPr>
      <t>ОБЛАСТЬ</t>
    </r>
  </si>
  <si>
    <t>2003 год</t>
  </si>
  <si>
    <t>отклонение</t>
  </si>
  <si>
    <t>норматив отчислений</t>
  </si>
  <si>
    <t>Индекс налогового потенциала</t>
  </si>
  <si>
    <t>Индекс бюджетных расходов</t>
  </si>
  <si>
    <t>Бюджетная обеспеченность</t>
  </si>
  <si>
    <t>Потребность в средствах для доведения до критерия выравнивания</t>
  </si>
  <si>
    <t xml:space="preserve">Критерий выравнивания бюджетной обеспеченности </t>
  </si>
  <si>
    <t>ОТЧИСЛЕНИЯ НАЛОГА НА ДОХОДЫ ФИЗИЧЕСКИХ ЛИЦ</t>
  </si>
  <si>
    <t xml:space="preserve">НАИМЕНОВАНИЕ  ПОКАЗАТЕЛЕЙ            </t>
  </si>
  <si>
    <t>ОТЧИСЛЕНИЯ ЕДИНОГО СЕЛЬСКОХОЗЯЙСТВЕННОГО НАЛОГА</t>
  </si>
  <si>
    <r>
      <t>ГОСПОШЛИНА</t>
    </r>
    <r>
      <rPr>
        <sz val="10"/>
        <rFont val="Arial Cyr"/>
        <family val="2"/>
      </rPr>
      <t xml:space="preserve"> (потенциал МО 100%)</t>
    </r>
  </si>
  <si>
    <t>Распределение дотаций на выравнивание бюджетной обеспеченности поселений</t>
  </si>
  <si>
    <t>Распределение дотаций из областного фонда финансовой поддержки поселений (1 часть дотации на выравнивание)</t>
  </si>
  <si>
    <t>х</t>
  </si>
  <si>
    <t xml:space="preserve">ИТОГО НАЛОГОВЫХ ДОХОДОВ </t>
  </si>
  <si>
    <t>Справочно: бюджетная обеспеченность после выравнивания</t>
  </si>
  <si>
    <t>Всего дотаций на выравнивание</t>
  </si>
  <si>
    <t xml:space="preserve"> АКЦИЗЫ НА НЕФТЕПРОДУКТЫ (по дифференцированным нормативам)</t>
  </si>
  <si>
    <t>ЗЕМЕЛЬНЫЙ НАЛОГ</t>
  </si>
  <si>
    <t>ЕДИНЫЙ  СЕЛЬХОЗНАЛОГ (ЕСХН) - контингент</t>
  </si>
  <si>
    <t xml:space="preserve"> НАЛОГ на ДОХОДЫ ФИЗИЧЕСКИХ ЛИЦ (НДФЛ)- контингент</t>
  </si>
  <si>
    <t>НАЛОГ НА ИМУЩЕСТВО ФИЗИЧЕСКИХ ЛИЦ (НИФЛ)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</si>
  <si>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</si>
  <si>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</si>
  <si>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</si>
  <si>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</si>
  <si>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</si>
  <si>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</si>
  <si>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</si>
  <si>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</si>
  <si>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</si>
  <si>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</si>
  <si>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</si>
  <si>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</si>
  <si>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</si>
  <si>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</si>
  <si>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Среднедушевые налоговые доходы, руб./чел.</t>
  </si>
  <si>
    <t>Распределение дотации на выравнивание бюджетной обеспеченности поселений</t>
  </si>
  <si>
    <t>Численность населения на 01.01.2016 г. чел.</t>
  </si>
  <si>
    <t>Приложение № 1 к пояснительной записке</t>
  </si>
  <si>
    <t xml:space="preserve">рублей  </t>
  </si>
  <si>
    <r>
      <t xml:space="preserve">РАСПРЕДЕЛЕНИЕ ДОТАЦИЙ НА ВЫРАВНИВАНИЕ БЮДЖЕТНОЙ ОБЕСПЕЧЕННОСТИ ПОСЕЛЕНИЙ НА </t>
    </r>
    <r>
      <rPr>
        <b/>
        <sz val="14"/>
        <rFont val="Arial Cyr"/>
        <family val="2"/>
      </rPr>
      <t>2017</t>
    </r>
    <r>
      <rPr>
        <b/>
        <sz val="12"/>
        <rFont val="Arial Cyr"/>
        <family val="2"/>
      </rPr>
      <t xml:space="preserve">ГОД </t>
    </r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</si>
</sst>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#,##0.00_ ;[Red]\-#,##0.00\ "/>
    <numFmt numFmtId="172" formatCode="0.0_ ;[Red]\-0.0\ "/>
    <numFmt numFmtId="173" formatCode="#,##0_ ;[Red]\-#,##0\ "/>
    <numFmt numFmtId="174" formatCode="#,##0.000_ ;[Red]\-#,##0.000\ "/>
    <numFmt numFmtId="175" formatCode="_-* #,##0.000_р_._-;\-* #,##0.000_р_._-;_-* &quot;-&quot;???_р_._-;_-@_-"/>
    <numFmt numFmtId="176" formatCode="mmmm/yyyy\ &quot;года&quot;"/>
    <numFmt numFmtId="177" formatCode="_-* #,##0.00_р_._-;\-* #,##0.00_р_._-;_-* &quot;-&quot;???_р_._-;_-@_-"/>
    <numFmt numFmtId="178" formatCode="_-* #,##0.0_р_._-;\-* #,##0.0_р_._-;_-* &quot;-&quot;???_р_._-;_-@_-"/>
    <numFmt numFmtId="179" formatCode="_-* #,##0_р_._-;\-* #,##0_р_._-;_-* &quot;-&quot;???_р_._-;_-@_-"/>
    <numFmt numFmtId="180" formatCode="_-* #,##0.0000_р_._-;\-* #,##0.0000_р_._-;_-* &quot;-&quot;???_р_._-;_-@_-"/>
    <numFmt numFmtId="181" formatCode="_-* #,##0.00000_р_._-;\-* #,##0.00000_р_._-;_-* &quot;-&quot;???_р_._-;_-@_-"/>
    <numFmt numFmtId="182" formatCode="_-* #,##0.0_р_._-;\-* #,##0.0_р_._-;_-* &quot;-&quot;?_р_._-;_-@_-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00000"/>
    <numFmt numFmtId="188" formatCode="0.00_ ;[Red]\-0.00\ "/>
    <numFmt numFmtId="189" formatCode="0_ ;[Red]\-0\ "/>
    <numFmt numFmtId="190" formatCode="#,##0_р_."/>
    <numFmt numFmtId="191" formatCode="_-* #,##0.0_р_._-;\-* #,##0.0_р_._-;_-* &quot;-&quot;??_р_._-;_-@_-"/>
    <numFmt numFmtId="192" formatCode="_-* #,##0_р_._-;\-* #,##0_р_._-;_-* &quot;-&quot;??_р_._-;_-@_-"/>
    <numFmt numFmtId="193" formatCode="#,##0.0"/>
    <numFmt numFmtId="194" formatCode="_(* #,##0_);_(* \(#,##0\);_(* &quot;-&quot;??_);_(@_)"/>
    <numFmt numFmtId="195" formatCode="#,##0.000"/>
    <numFmt numFmtId="196" formatCode="_-* #,##0.000_р_._-;\-* #,##0.000_р_._-;_-* &quot;-&quot;??_р_._-;_-@_-"/>
    <numFmt numFmtId="197" formatCode="_(* #,##0.00_);_(* \(#,##0.00\);_(* &quot;-&quot;??_);_(@_)"/>
    <numFmt numFmtId="198" formatCode="_-* #,##0.0000_р_._-;\-* #,##0.0000_р_._-;_-* &quot;-&quot;??_р_._-;_-@_-"/>
    <numFmt numFmtId="199" formatCode="0.0000000"/>
    <numFmt numFmtId="200" formatCode="_-* #,##0.00_р_._-;\-* #,##0.00_р_._-;_-* &quot;-&quot;?_р_._-;_-@_-"/>
    <numFmt numFmtId="201" formatCode="_-* #,##0.0000_р_._-;\-* #,##0.0000_р_._-;_-* &quot;-&quot;?_р_._-;_-@_-"/>
    <numFmt numFmtId="202" formatCode="0.000000000"/>
    <numFmt numFmtId="203" formatCode="0.0000000000"/>
    <numFmt numFmtId="204" formatCode="0.00000000"/>
    <numFmt numFmtId="205" formatCode="_-* #,##0.00000_р_._-;\-* #,##0.00000_р_._-;_-* &quot;-&quot;??_р_._-;_-@_-"/>
    <numFmt numFmtId="206" formatCode="0.0000%"/>
    <numFmt numFmtId="207" formatCode="_-* #,##0_р_._-;\-* #,##0_р_._-;_-* &quot;-&quot;?_р_._-;_-@_-"/>
    <numFmt numFmtId="208" formatCode="0.000%"/>
    <numFmt numFmtId="209" formatCode="[$€-2]\ ###,000_);[Red]\([$€-2]\ ###,000\)"/>
    <numFmt numFmtId="210" formatCode="#,##0.0000"/>
    <numFmt numFmtId="211" formatCode="#,##0.0_ ;\-#,##0.0\ "/>
    <numFmt numFmtId="212" formatCode="_(* #,##0.0_);_(* \(#,##0.0\);_(* &quot;-&quot;??_);_(@_)"/>
    <numFmt numFmtId="213" formatCode="#,##0.00_ ;\-#,##0.00\ "/>
    <numFmt numFmtId="214" formatCode="#,##0.000_ ;\-#,##0.000\ 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7"/>
      <name val="Arial Cyr"/>
      <family val="2"/>
    </font>
    <font>
      <sz val="7"/>
      <color indexed="8"/>
      <name val="Arial Cyr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6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9"/>
      <name val="Arial Cyr"/>
      <family val="2"/>
    </font>
    <font>
      <sz val="11"/>
      <name val="Arial Cyr"/>
      <family val="2"/>
    </font>
    <font>
      <b/>
      <u val="single"/>
      <sz val="11"/>
      <name val="Arial Cyr"/>
      <family val="2"/>
    </font>
    <font>
      <sz val="9"/>
      <name val="Arial Cyr"/>
      <family val="0"/>
    </font>
    <font>
      <b/>
      <sz val="10"/>
      <color indexed="12"/>
      <name val="Arial Cyr"/>
      <family val="2"/>
    </font>
    <font>
      <b/>
      <sz val="11"/>
      <name val="Arial Cyr"/>
      <family val="2"/>
    </font>
    <font>
      <b/>
      <u val="single"/>
      <sz val="10"/>
      <color indexed="12"/>
      <name val="Arial Cyr"/>
      <family val="2"/>
    </font>
    <font>
      <b/>
      <sz val="9"/>
      <color indexed="17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9"/>
      <color indexed="12"/>
      <name val="Arial Cyr"/>
      <family val="2"/>
    </font>
    <font>
      <b/>
      <sz val="9"/>
      <color indexed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1" fontId="9" fillId="0" borderId="10" xfId="0" applyNumberFormat="1" applyFont="1" applyBorder="1" applyAlignment="1" applyProtection="1">
      <alignment horizontal="center" vertical="center"/>
      <protection locked="0"/>
    </xf>
    <xf numFmtId="1" fontId="10" fillId="22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0" applyNumberFormat="1" applyFont="1" applyBorder="1" applyAlignment="1" applyProtection="1">
      <alignment horizontal="center" vertical="center" wrapText="1"/>
      <protection locked="0"/>
    </xf>
    <xf numFmtId="1" fontId="11" fillId="0" borderId="13" xfId="0" applyNumberFormat="1" applyFont="1" applyBorder="1" applyAlignment="1" applyProtection="1">
      <alignment horizontal="center" vertical="center" wrapText="1"/>
      <protection locked="0"/>
    </xf>
    <xf numFmtId="1" fontId="1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3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5" fillId="22" borderId="15" xfId="0" applyNumberFormat="1" applyFont="1" applyFill="1" applyBorder="1" applyAlignment="1" applyProtection="1">
      <alignment vertical="center"/>
      <protection/>
    </xf>
    <xf numFmtId="3" fontId="17" fillId="0" borderId="16" xfId="0" applyNumberFormat="1" applyFont="1" applyBorder="1" applyAlignment="1" applyProtection="1">
      <alignment vertical="center"/>
      <protection/>
    </xf>
    <xf numFmtId="3" fontId="17" fillId="0" borderId="15" xfId="0" applyNumberFormat="1" applyFont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9" fontId="18" fillId="0" borderId="18" xfId="57" applyFont="1" applyFill="1" applyBorder="1" applyAlignment="1" applyProtection="1">
      <alignment horizontal="center" vertical="center" wrapText="1"/>
      <protection locked="0"/>
    </xf>
    <xf numFmtId="9" fontId="18" fillId="22" borderId="19" xfId="57" applyFont="1" applyFill="1" applyBorder="1" applyAlignment="1" applyProtection="1">
      <alignment horizontal="center" vertical="center" wrapText="1"/>
      <protection locked="0"/>
    </xf>
    <xf numFmtId="3" fontId="17" fillId="0" borderId="20" xfId="0" applyNumberFormat="1" applyFont="1" applyBorder="1" applyAlignment="1" applyProtection="1">
      <alignment vertical="center"/>
      <protection/>
    </xf>
    <xf numFmtId="3" fontId="17" fillId="0" borderId="21" xfId="0" applyNumberFormat="1" applyFont="1" applyBorder="1" applyAlignment="1" applyProtection="1">
      <alignment vertical="center"/>
      <protection/>
    </xf>
    <xf numFmtId="3" fontId="14" fillId="4" borderId="22" xfId="0" applyNumberFormat="1" applyFont="1" applyFill="1" applyBorder="1" applyAlignment="1" applyProtection="1">
      <alignment horizontal="right" vertical="center" wrapText="1"/>
      <protection locked="0"/>
    </xf>
    <xf numFmtId="3" fontId="15" fillId="22" borderId="23" xfId="0" applyNumberFormat="1" applyFont="1" applyFill="1" applyBorder="1" applyAlignment="1" applyProtection="1">
      <alignment vertical="center"/>
      <protection/>
    </xf>
    <xf numFmtId="3" fontId="1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5" fillId="22" borderId="25" xfId="0" applyNumberFormat="1" applyFont="1" applyFill="1" applyBorder="1" applyAlignment="1" applyProtection="1">
      <alignment vertical="center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9" fontId="18" fillId="0" borderId="26" xfId="57" applyFont="1" applyFill="1" applyBorder="1" applyAlignment="1" applyProtection="1">
      <alignment horizontal="center" vertical="center" wrapText="1"/>
      <protection locked="0"/>
    </xf>
    <xf numFmtId="3" fontId="17" fillId="0" borderId="27" xfId="0" applyNumberFormat="1" applyFont="1" applyBorder="1" applyAlignment="1" applyProtection="1">
      <alignment vertical="center"/>
      <protection/>
    </xf>
    <xf numFmtId="3" fontId="17" fillId="0" borderId="19" xfId="0" applyNumberFormat="1" applyFont="1" applyBorder="1" applyAlignment="1" applyProtection="1">
      <alignment vertical="center"/>
      <protection/>
    </xf>
    <xf numFmtId="1" fontId="1" fillId="22" borderId="26" xfId="0" applyNumberFormat="1" applyFont="1" applyFill="1" applyBorder="1" applyAlignment="1" applyProtection="1">
      <alignment horizontal="left" vertical="center" wrapText="1"/>
      <protection locked="0"/>
    </xf>
    <xf numFmtId="3" fontId="18" fillId="22" borderId="24" xfId="0" applyNumberFormat="1" applyFont="1" applyFill="1" applyBorder="1" applyAlignment="1" applyProtection="1">
      <alignment horizontal="right" vertical="center" wrapText="1"/>
      <protection locked="0"/>
    </xf>
    <xf numFmtId="3" fontId="18" fillId="22" borderId="25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6" xfId="0" applyNumberFormat="1" applyFont="1" applyFill="1" applyBorder="1" applyAlignment="1" applyProtection="1">
      <alignment horizontal="right" vertical="center" wrapText="1"/>
      <protection locked="0"/>
    </xf>
    <xf numFmtId="1" fontId="21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0" xfId="57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1" fontId="24" fillId="0" borderId="0" xfId="0" applyNumberFormat="1" applyFont="1" applyBorder="1" applyAlignment="1" applyProtection="1">
      <alignment vertical="center"/>
      <protection/>
    </xf>
    <xf numFmtId="1" fontId="6" fillId="0" borderId="0" xfId="0" applyNumberFormat="1" applyFont="1" applyBorder="1" applyAlignment="1" applyProtection="1">
      <alignment vertical="center"/>
      <protection/>
    </xf>
    <xf numFmtId="1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28" xfId="57" applyNumberFormat="1" applyFont="1" applyFill="1" applyBorder="1" applyAlignment="1" applyProtection="1">
      <alignment horizontal="right" vertical="center"/>
      <protection/>
    </xf>
    <xf numFmtId="3" fontId="22" fillId="0" borderId="26" xfId="57" applyNumberFormat="1" applyFont="1" applyFill="1" applyBorder="1" applyAlignment="1" applyProtection="1">
      <alignment horizontal="right" vertical="center"/>
      <protection/>
    </xf>
    <xf numFmtId="195" fontId="13" fillId="0" borderId="28" xfId="57" applyNumberFormat="1" applyFont="1" applyFill="1" applyBorder="1" applyAlignment="1" applyProtection="1">
      <alignment horizontal="right" vertical="center"/>
      <protection/>
    </xf>
    <xf numFmtId="195" fontId="13" fillId="0" borderId="26" xfId="57" applyNumberFormat="1" applyFont="1" applyFill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10" fontId="1" fillId="0" borderId="26" xfId="57" applyNumberFormat="1" applyFont="1" applyFill="1" applyBorder="1" applyAlignment="1">
      <alignment horizontal="center" vertical="center"/>
    </xf>
    <xf numFmtId="10" fontId="18" fillId="0" borderId="25" xfId="57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92" fontId="0" fillId="0" borderId="0" xfId="60" applyNumberFormat="1" applyFont="1" applyFill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vertical="center"/>
    </xf>
    <xf numFmtId="0" fontId="0" fillId="0" borderId="26" xfId="0" applyFont="1" applyBorder="1" applyAlignment="1">
      <alignment horizontal="left" vertical="center" wrapText="1"/>
    </xf>
    <xf numFmtId="0" fontId="18" fillId="24" borderId="26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9" fontId="18" fillId="0" borderId="25" xfId="57" applyFont="1" applyFill="1" applyBorder="1" applyAlignment="1" applyProtection="1">
      <alignment horizontal="center" vertical="center" wrapText="1"/>
      <protection locked="0"/>
    </xf>
    <xf numFmtId="3" fontId="17" fillId="0" borderId="29" xfId="0" applyNumberFormat="1" applyFont="1" applyBorder="1" applyAlignment="1" applyProtection="1">
      <alignment vertical="center"/>
      <protection/>
    </xf>
    <xf numFmtId="1" fontId="12" fillId="0" borderId="30" xfId="0" applyNumberFormat="1" applyFont="1" applyBorder="1" applyAlignment="1" applyProtection="1">
      <alignment horizontal="center" vertical="center"/>
      <protection locked="0"/>
    </xf>
    <xf numFmtId="1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right" vertical="center" wrapText="1"/>
    </xf>
    <xf numFmtId="168" fontId="1" fillId="0" borderId="26" xfId="0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196" fontId="26" fillId="24" borderId="25" xfId="60" applyNumberFormat="1" applyFont="1" applyFill="1" applyBorder="1" applyAlignment="1">
      <alignment vertical="center"/>
    </xf>
    <xf numFmtId="0" fontId="18" fillId="24" borderId="0" xfId="0" applyFont="1" applyFill="1" applyBorder="1" applyAlignment="1">
      <alignment horizontal="left" vertical="center" wrapText="1"/>
    </xf>
    <xf numFmtId="179" fontId="18" fillId="24" borderId="0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vertical="center" wrapText="1"/>
    </xf>
    <xf numFmtId="3" fontId="27" fillId="4" borderId="32" xfId="0" applyNumberFormat="1" applyFont="1" applyFill="1" applyBorder="1" applyAlignment="1" applyProtection="1">
      <alignment horizontal="right" vertical="center" wrapText="1"/>
      <protection locked="0"/>
    </xf>
    <xf numFmtId="49" fontId="1" fillId="4" borderId="33" xfId="0" applyNumberFormat="1" applyFont="1" applyFill="1" applyBorder="1" applyAlignment="1" applyProtection="1">
      <alignment horizontal="left" vertical="center" wrapText="1"/>
      <protection locked="0"/>
    </xf>
    <xf numFmtId="3" fontId="27" fillId="4" borderId="26" xfId="0" applyNumberFormat="1" applyFont="1" applyFill="1" applyBorder="1" applyAlignment="1" applyProtection="1">
      <alignment horizontal="right" vertical="center" wrapText="1"/>
      <protection locked="0"/>
    </xf>
    <xf numFmtId="3" fontId="14" fillId="4" borderId="34" xfId="0" applyNumberFormat="1" applyFont="1" applyFill="1" applyBorder="1" applyAlignment="1" applyProtection="1">
      <alignment horizontal="right" vertical="center" wrapText="1"/>
      <protection locked="0"/>
    </xf>
    <xf numFmtId="3" fontId="15" fillId="22" borderId="35" xfId="0" applyNumberFormat="1" applyFont="1" applyFill="1" applyBorder="1" applyAlignment="1" applyProtection="1">
      <alignment vertical="center"/>
      <protection/>
    </xf>
    <xf numFmtId="9" fontId="18" fillId="0" borderId="36" xfId="57" applyFont="1" applyFill="1" applyBorder="1" applyAlignment="1" applyProtection="1">
      <alignment horizontal="center" vertical="center" wrapText="1"/>
      <protection locked="0"/>
    </xf>
    <xf numFmtId="1" fontId="9" fillId="0" borderId="31" xfId="0" applyNumberFormat="1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8" fillId="0" borderId="37" xfId="57" applyFont="1" applyFill="1" applyBorder="1" applyAlignment="1" applyProtection="1">
      <alignment horizontal="center" vertical="center" wrapText="1"/>
      <protection locked="0"/>
    </xf>
    <xf numFmtId="3" fontId="27" fillId="4" borderId="25" xfId="0" applyNumberFormat="1" applyFont="1" applyFill="1" applyBorder="1" applyAlignment="1" applyProtection="1">
      <alignment horizontal="right" vertical="center" wrapText="1"/>
      <protection locked="0"/>
    </xf>
    <xf numFmtId="3" fontId="27" fillId="22" borderId="26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26" xfId="57" applyNumberFormat="1" applyFont="1" applyFill="1" applyBorder="1" applyAlignment="1" applyProtection="1">
      <alignment horizontal="right" vertical="center"/>
      <protection/>
    </xf>
    <xf numFmtId="195" fontId="27" fillId="0" borderId="26" xfId="57" applyNumberFormat="1" applyFont="1" applyFill="1" applyBorder="1" applyAlignment="1" applyProtection="1">
      <alignment horizontal="right" vertical="center"/>
      <protection/>
    </xf>
    <xf numFmtId="168" fontId="2" fillId="0" borderId="26" xfId="0" applyNumberFormat="1" applyFont="1" applyFill="1" applyBorder="1" applyAlignment="1">
      <alignment horizontal="right" vertical="center"/>
    </xf>
    <xf numFmtId="168" fontId="27" fillId="0" borderId="26" xfId="0" applyNumberFormat="1" applyFont="1" applyBorder="1" applyAlignment="1">
      <alignment horizontal="right"/>
    </xf>
    <xf numFmtId="3" fontId="27" fillId="24" borderId="26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25" xfId="57" applyNumberFormat="1" applyFont="1" applyFill="1" applyBorder="1" applyAlignment="1" applyProtection="1">
      <alignment horizontal="right" vertical="center"/>
      <protection/>
    </xf>
    <xf numFmtId="195" fontId="27" fillId="0" borderId="25" xfId="57" applyNumberFormat="1" applyFont="1" applyFill="1" applyBorder="1" applyAlignment="1" applyProtection="1">
      <alignment horizontal="right" vertical="center"/>
      <protection/>
    </xf>
    <xf numFmtId="168" fontId="2" fillId="0" borderId="25" xfId="0" applyNumberFormat="1" applyFont="1" applyFill="1" applyBorder="1" applyAlignment="1">
      <alignment horizontal="right" vertical="center"/>
    </xf>
    <xf numFmtId="1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14" fillId="25" borderId="24" xfId="0" applyNumberFormat="1" applyFont="1" applyFill="1" applyBorder="1" applyAlignment="1" applyProtection="1">
      <alignment horizontal="right" vertical="center" wrapText="1"/>
      <protection locked="0"/>
    </xf>
    <xf numFmtId="3" fontId="15" fillId="25" borderId="25" xfId="0" applyNumberFormat="1" applyFont="1" applyFill="1" applyBorder="1" applyAlignment="1" applyProtection="1">
      <alignment vertical="center"/>
      <protection/>
    </xf>
    <xf numFmtId="3" fontId="17" fillId="25" borderId="27" xfId="0" applyNumberFormat="1" applyFont="1" applyFill="1" applyBorder="1" applyAlignment="1" applyProtection="1">
      <alignment vertical="center"/>
      <protection/>
    </xf>
    <xf numFmtId="3" fontId="17" fillId="25" borderId="19" xfId="0" applyNumberFormat="1" applyFont="1" applyFill="1" applyBorder="1" applyAlignment="1" applyProtection="1">
      <alignment vertical="center"/>
      <protection/>
    </xf>
    <xf numFmtId="1" fontId="12" fillId="25" borderId="0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3" fontId="19" fillId="25" borderId="27" xfId="0" applyNumberFormat="1" applyFont="1" applyFill="1" applyBorder="1" applyAlignment="1" applyProtection="1">
      <alignment vertical="center"/>
      <protection/>
    </xf>
    <xf numFmtId="3" fontId="19" fillId="25" borderId="19" xfId="0" applyNumberFormat="1" applyFont="1" applyFill="1" applyBorder="1" applyAlignment="1" applyProtection="1">
      <alignment vertical="center"/>
      <protection/>
    </xf>
    <xf numFmtId="3" fontId="19" fillId="25" borderId="38" xfId="0" applyNumberFormat="1" applyFont="1" applyFill="1" applyBorder="1" applyAlignment="1" applyProtection="1">
      <alignment vertical="center"/>
      <protection/>
    </xf>
    <xf numFmtId="1" fontId="12" fillId="25" borderId="30" xfId="0" applyNumberFormat="1" applyFont="1" applyFill="1" applyBorder="1" applyAlignment="1" applyProtection="1">
      <alignment horizontal="center" vertical="center"/>
      <protection locked="0"/>
    </xf>
    <xf numFmtId="3" fontId="27" fillId="4" borderId="3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  <xf numFmtId="14" fontId="6" fillId="0" borderId="0" xfId="0" applyNumberFormat="1" applyFont="1" applyFill="1" applyAlignment="1" applyProtection="1">
      <alignment horizontal="right"/>
      <protection locked="0"/>
    </xf>
    <xf numFmtId="0" fontId="2" fillId="22" borderId="40" xfId="0" applyFont="1" applyFill="1" applyBorder="1" applyAlignment="1">
      <alignment horizontal="left" vertical="center" wrapText="1"/>
    </xf>
    <xf numFmtId="0" fontId="2" fillId="22" borderId="24" xfId="0" applyFont="1" applyFill="1" applyBorder="1" applyAlignment="1">
      <alignment horizontal="left" vertical="center" wrapText="1"/>
    </xf>
    <xf numFmtId="0" fontId="2" fillId="22" borderId="41" xfId="0" applyFont="1" applyFill="1" applyBorder="1" applyAlignment="1">
      <alignment horizontal="left" vertical="center" wrapText="1"/>
    </xf>
    <xf numFmtId="1" fontId="2" fillId="0" borderId="3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tabSelected="1" view="pageBreakPreview" zoomScale="75" zoomScaleSheetLayoutView="75" zoomScalePageLayoutView="0" workbookViewId="0" topLeftCell="A1">
      <selection activeCell="A16" sqref="A16"/>
    </sheetView>
  </sheetViews>
  <sheetFormatPr defaultColWidth="9.00390625" defaultRowHeight="12.75"/>
  <cols>
    <col min="1" max="1" width="38.25390625" style="0" customWidth="1"/>
    <col min="2" max="2" width="14.75390625" style="0" bestFit="1" customWidth="1"/>
    <col min="3" max="3" width="15.125" style="0" bestFit="1" customWidth="1"/>
    <col min="4" max="5" width="13.25390625" style="0" bestFit="1" customWidth="1"/>
    <col min="6" max="6" width="17.25390625" style="0" bestFit="1" customWidth="1"/>
    <col min="7" max="7" width="13.25390625" style="0" bestFit="1" customWidth="1"/>
    <col min="8" max="8" width="13.375" style="0" bestFit="1" customWidth="1"/>
    <col min="9" max="9" width="13.375" style="0" hidden="1" customWidth="1"/>
    <col min="10" max="10" width="12.875" style="0" hidden="1" customWidth="1"/>
    <col min="11" max="11" width="13.375" style="0" bestFit="1" customWidth="1"/>
    <col min="12" max="14" width="14.75390625" style="0" bestFit="1" customWidth="1"/>
    <col min="15" max="15" width="13.125" style="0" customWidth="1"/>
    <col min="16" max="16" width="17.125" style="0" customWidth="1"/>
    <col min="17" max="17" width="11.75390625" style="0" hidden="1" customWidth="1"/>
    <col min="18" max="20" width="11.25390625" style="0" hidden="1" customWidth="1"/>
    <col min="21" max="21" width="2.00390625" style="0" customWidth="1"/>
    <col min="22" max="22" width="12.125" style="0" customWidth="1"/>
    <col min="23" max="23" width="8.375" style="0" customWidth="1"/>
  </cols>
  <sheetData>
    <row r="1" ht="12.75">
      <c r="P1" s="101" t="s">
        <v>43</v>
      </c>
    </row>
    <row r="2" ht="12.75">
      <c r="P2" s="101"/>
    </row>
    <row r="3" spans="1:23" ht="18.75" thickBot="1">
      <c r="A3" s="106" t="s">
        <v>45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2" t="s">
        <v>44</v>
      </c>
      <c r="Q3" s="2"/>
      <c r="R3" s="3"/>
      <c r="S3" s="3"/>
      <c r="T3" s="3"/>
      <c r="U3" s="3"/>
      <c r="V3" s="3"/>
      <c r="W3" s="3"/>
    </row>
    <row r="4" spans="1:27" ht="33.75" customHeight="1" thickBot="1">
      <c r="A4" s="60" t="s">
        <v>12</v>
      </c>
      <c r="B4" s="74" t="s">
        <v>26</v>
      </c>
      <c r="C4" s="74" t="s">
        <v>27</v>
      </c>
      <c r="D4" s="74" t="s">
        <v>28</v>
      </c>
      <c r="E4" s="74" t="s">
        <v>29</v>
      </c>
      <c r="F4" s="74" t="s">
        <v>30</v>
      </c>
      <c r="G4" s="74" t="s">
        <v>31</v>
      </c>
      <c r="H4" s="74" t="s">
        <v>32</v>
      </c>
      <c r="I4" s="74" t="s">
        <v>33</v>
      </c>
      <c r="J4" s="74" t="s">
        <v>34</v>
      </c>
      <c r="K4" s="74" t="s">
        <v>35</v>
      </c>
      <c r="L4" s="74" t="s">
        <v>36</v>
      </c>
      <c r="M4" s="74" t="s">
        <v>37</v>
      </c>
      <c r="N4" s="74" t="s">
        <v>38</v>
      </c>
      <c r="O4" s="74" t="s">
        <v>39</v>
      </c>
      <c r="P4" s="75" t="s">
        <v>0</v>
      </c>
      <c r="Q4" s="4" t="s">
        <v>1</v>
      </c>
      <c r="R4" s="5" t="s">
        <v>2</v>
      </c>
      <c r="S4" s="6" t="s">
        <v>3</v>
      </c>
      <c r="T4" s="7" t="s">
        <v>4</v>
      </c>
      <c r="U4" s="8"/>
      <c r="V4" s="8"/>
      <c r="W4" s="8"/>
      <c r="X4" s="9"/>
      <c r="Y4" s="9"/>
      <c r="Z4" s="9"/>
      <c r="AA4" s="9"/>
    </row>
    <row r="5" spans="1:27" ht="25.5">
      <c r="A5" s="69" t="s">
        <v>24</v>
      </c>
      <c r="B5" s="68">
        <v>76000000</v>
      </c>
      <c r="C5" s="68">
        <v>15500000</v>
      </c>
      <c r="D5" s="68">
        <v>3800000</v>
      </c>
      <c r="E5" s="68">
        <v>920000</v>
      </c>
      <c r="F5" s="68">
        <v>2350000</v>
      </c>
      <c r="G5" s="68">
        <v>1060000</v>
      </c>
      <c r="H5" s="68">
        <f>2400000+1220000+570000</f>
        <v>4190000</v>
      </c>
      <c r="I5" s="68">
        <v>0</v>
      </c>
      <c r="J5" s="68">
        <v>0</v>
      </c>
      <c r="K5" s="68">
        <v>2360000</v>
      </c>
      <c r="L5" s="68">
        <v>120950000</v>
      </c>
      <c r="M5" s="68">
        <v>22000000</v>
      </c>
      <c r="N5" s="68">
        <v>24000000</v>
      </c>
      <c r="O5" s="68">
        <v>3600000</v>
      </c>
      <c r="P5" s="68">
        <f>SUM(B5:O5)</f>
        <v>276730000</v>
      </c>
      <c r="Q5" s="10">
        <v>0</v>
      </c>
      <c r="R5" s="11">
        <f>P5+Q5</f>
        <v>276730000</v>
      </c>
      <c r="S5" s="12">
        <v>3731680</v>
      </c>
      <c r="T5" s="13">
        <f>R5-S5</f>
        <v>272998320</v>
      </c>
      <c r="U5" s="8"/>
      <c r="V5" s="8"/>
      <c r="W5" s="8"/>
      <c r="X5" s="9"/>
      <c r="Y5" s="9"/>
      <c r="Z5" s="9"/>
      <c r="AA5" s="9"/>
    </row>
    <row r="6" spans="1:27" ht="15">
      <c r="A6" s="14" t="s">
        <v>5</v>
      </c>
      <c r="B6" s="73">
        <v>0.1</v>
      </c>
      <c r="C6" s="73">
        <v>0.1</v>
      </c>
      <c r="D6" s="73">
        <v>0.02</v>
      </c>
      <c r="E6" s="73">
        <v>0.02</v>
      </c>
      <c r="F6" s="73">
        <v>0.02</v>
      </c>
      <c r="G6" s="73">
        <v>0.02</v>
      </c>
      <c r="H6" s="73">
        <v>0.02</v>
      </c>
      <c r="I6" s="73">
        <v>0.02</v>
      </c>
      <c r="J6" s="73">
        <v>0.02</v>
      </c>
      <c r="K6" s="73">
        <v>0.02</v>
      </c>
      <c r="L6" s="73">
        <v>0.02</v>
      </c>
      <c r="M6" s="73">
        <v>0.02</v>
      </c>
      <c r="N6" s="73">
        <v>0.02</v>
      </c>
      <c r="O6" s="73">
        <v>0.02</v>
      </c>
      <c r="P6" s="76" t="s">
        <v>17</v>
      </c>
      <c r="Q6" s="15" t="e">
        <f>R6-P6</f>
        <v>#VALUE!</v>
      </c>
      <c r="R6" s="16">
        <v>1</v>
      </c>
      <c r="S6" s="17"/>
      <c r="T6" s="18"/>
      <c r="U6" s="8"/>
      <c r="V6" s="8"/>
      <c r="W6" s="8"/>
      <c r="X6" s="9"/>
      <c r="Y6" s="9"/>
      <c r="Z6" s="9"/>
      <c r="AA6" s="9"/>
    </row>
    <row r="7" spans="1:27" ht="25.5">
      <c r="A7" s="69" t="s">
        <v>11</v>
      </c>
      <c r="B7" s="70">
        <f aca="true" t="shared" si="0" ref="B7:O7">ROUND(B5*B6,0)</f>
        <v>7600000</v>
      </c>
      <c r="C7" s="70">
        <f t="shared" si="0"/>
        <v>1550000</v>
      </c>
      <c r="D7" s="70">
        <f t="shared" si="0"/>
        <v>76000</v>
      </c>
      <c r="E7" s="70">
        <f t="shared" si="0"/>
        <v>18400</v>
      </c>
      <c r="F7" s="70">
        <f t="shared" si="0"/>
        <v>47000</v>
      </c>
      <c r="G7" s="70">
        <f t="shared" si="0"/>
        <v>21200</v>
      </c>
      <c r="H7" s="70">
        <f t="shared" si="0"/>
        <v>83800</v>
      </c>
      <c r="I7" s="70">
        <f t="shared" si="0"/>
        <v>0</v>
      </c>
      <c r="J7" s="70">
        <f t="shared" si="0"/>
        <v>0</v>
      </c>
      <c r="K7" s="70">
        <f t="shared" si="0"/>
        <v>47200</v>
      </c>
      <c r="L7" s="70">
        <f t="shared" si="0"/>
        <v>2419000</v>
      </c>
      <c r="M7" s="70">
        <f t="shared" si="0"/>
        <v>440000</v>
      </c>
      <c r="N7" s="70">
        <f t="shared" si="0"/>
        <v>480000</v>
      </c>
      <c r="O7" s="70">
        <f t="shared" si="0"/>
        <v>72000</v>
      </c>
      <c r="P7" s="70">
        <f>SUM(B7:O7)</f>
        <v>12854600</v>
      </c>
      <c r="Q7" s="19">
        <f>R7-P7</f>
        <v>263875400</v>
      </c>
      <c r="R7" s="20">
        <f>R5</f>
        <v>276730000</v>
      </c>
      <c r="S7" s="17"/>
      <c r="T7" s="58"/>
      <c r="U7" s="59"/>
      <c r="V7" s="8"/>
      <c r="W7" s="8"/>
      <c r="X7" s="9"/>
      <c r="Y7" s="9"/>
      <c r="Z7" s="9"/>
      <c r="AA7" s="9"/>
    </row>
    <row r="8" spans="1:27" ht="25.5">
      <c r="A8" s="69" t="s">
        <v>21</v>
      </c>
      <c r="B8" s="68">
        <v>1818412</v>
      </c>
      <c r="C8" s="68">
        <v>1462145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70">
        <f>SUM(B8:O8)</f>
        <v>3280557</v>
      </c>
      <c r="Q8" s="71"/>
      <c r="R8" s="72"/>
      <c r="S8" s="17"/>
      <c r="T8" s="58"/>
      <c r="U8" s="8"/>
      <c r="V8" s="8"/>
      <c r="W8" s="8"/>
      <c r="X8" s="9"/>
      <c r="Y8" s="9"/>
      <c r="Z8" s="9"/>
      <c r="AA8" s="9"/>
    </row>
    <row r="9" spans="1:27" s="95" customFormat="1" ht="25.5">
      <c r="A9" s="69" t="s">
        <v>23</v>
      </c>
      <c r="B9" s="70">
        <v>0</v>
      </c>
      <c r="C9" s="70">
        <v>7920</v>
      </c>
      <c r="D9" s="70">
        <v>13833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11067</v>
      </c>
      <c r="L9" s="70">
        <v>919000</v>
      </c>
      <c r="M9" s="70">
        <v>9231067</v>
      </c>
      <c r="N9" s="70">
        <v>12963133</v>
      </c>
      <c r="O9" s="70">
        <v>2241867</v>
      </c>
      <c r="P9" s="70">
        <f>SUM(B9:O9)</f>
        <v>25387887</v>
      </c>
      <c r="Q9" s="89">
        <v>0</v>
      </c>
      <c r="R9" s="90">
        <f>P9+Q9</f>
        <v>25387887</v>
      </c>
      <c r="S9" s="96"/>
      <c r="T9" s="97"/>
      <c r="U9" s="93"/>
      <c r="V9" s="93"/>
      <c r="W9" s="93"/>
      <c r="X9" s="94"/>
      <c r="Y9" s="94"/>
      <c r="Z9" s="94"/>
      <c r="AA9" s="94"/>
    </row>
    <row r="10" spans="1:27" ht="15">
      <c r="A10" s="23" t="s">
        <v>5</v>
      </c>
      <c r="B10" s="24">
        <v>0.5</v>
      </c>
      <c r="C10" s="24">
        <v>0.5</v>
      </c>
      <c r="D10" s="24">
        <v>0.3</v>
      </c>
      <c r="E10" s="24">
        <v>0.3</v>
      </c>
      <c r="F10" s="24">
        <v>0.3</v>
      </c>
      <c r="G10" s="24">
        <v>0.3</v>
      </c>
      <c r="H10" s="24">
        <v>0.3</v>
      </c>
      <c r="I10" s="24">
        <v>0.3</v>
      </c>
      <c r="J10" s="24">
        <v>0.3</v>
      </c>
      <c r="K10" s="24">
        <v>0.3</v>
      </c>
      <c r="L10" s="24">
        <v>0.3</v>
      </c>
      <c r="M10" s="24">
        <v>0.3</v>
      </c>
      <c r="N10" s="24">
        <v>0.3</v>
      </c>
      <c r="O10" s="24">
        <v>0.3</v>
      </c>
      <c r="P10" s="57" t="s">
        <v>17</v>
      </c>
      <c r="Q10" s="21">
        <v>519443</v>
      </c>
      <c r="R10" s="22" t="e">
        <f>P10+Q10</f>
        <v>#VALUE!</v>
      </c>
      <c r="S10" s="25">
        <v>30297</v>
      </c>
      <c r="T10" s="26" t="e">
        <f>R10-S10</f>
        <v>#VALUE!</v>
      </c>
      <c r="U10" s="8"/>
      <c r="V10" s="8"/>
      <c r="W10" s="8"/>
      <c r="X10" s="9"/>
      <c r="Y10" s="9"/>
      <c r="Z10" s="9"/>
      <c r="AA10" s="9"/>
    </row>
    <row r="11" spans="1:27" s="95" customFormat="1" ht="25.5">
      <c r="A11" s="69" t="s">
        <v>13</v>
      </c>
      <c r="B11" s="70">
        <f aca="true" t="shared" si="1" ref="B11:O11">ROUND(B9*B10,0)</f>
        <v>0</v>
      </c>
      <c r="C11" s="70">
        <f t="shared" si="1"/>
        <v>3960</v>
      </c>
      <c r="D11" s="70">
        <f t="shared" si="1"/>
        <v>4150</v>
      </c>
      <c r="E11" s="70">
        <f t="shared" si="1"/>
        <v>0</v>
      </c>
      <c r="F11" s="70">
        <f t="shared" si="1"/>
        <v>0</v>
      </c>
      <c r="G11" s="70">
        <f t="shared" si="1"/>
        <v>0</v>
      </c>
      <c r="H11" s="70">
        <f t="shared" si="1"/>
        <v>0</v>
      </c>
      <c r="I11" s="70">
        <f t="shared" si="1"/>
        <v>0</v>
      </c>
      <c r="J11" s="70">
        <f t="shared" si="1"/>
        <v>0</v>
      </c>
      <c r="K11" s="70">
        <f t="shared" si="1"/>
        <v>3320</v>
      </c>
      <c r="L11" s="70">
        <f t="shared" si="1"/>
        <v>275700</v>
      </c>
      <c r="M11" s="70">
        <f t="shared" si="1"/>
        <v>2769320</v>
      </c>
      <c r="N11" s="70">
        <f t="shared" si="1"/>
        <v>3888940</v>
      </c>
      <c r="O11" s="70">
        <f t="shared" si="1"/>
        <v>672560</v>
      </c>
      <c r="P11" s="70">
        <f aca="true" t="shared" si="2" ref="P11:P16">SUM(B11:O11)</f>
        <v>7617950</v>
      </c>
      <c r="Q11" s="89"/>
      <c r="R11" s="90"/>
      <c r="S11" s="91"/>
      <c r="T11" s="92"/>
      <c r="U11" s="93"/>
      <c r="V11" s="93"/>
      <c r="W11" s="93"/>
      <c r="X11" s="94"/>
      <c r="Y11" s="94"/>
      <c r="Z11" s="94"/>
      <c r="AA11" s="94"/>
    </row>
    <row r="12" spans="1:27" s="95" customFormat="1" ht="25.5">
      <c r="A12" s="69" t="s">
        <v>25</v>
      </c>
      <c r="B12" s="70">
        <v>327480</v>
      </c>
      <c r="C12" s="70">
        <v>94070</v>
      </c>
      <c r="D12" s="70">
        <v>8900</v>
      </c>
      <c r="E12" s="70">
        <v>3550</v>
      </c>
      <c r="F12" s="70">
        <v>2660</v>
      </c>
      <c r="G12" s="70">
        <v>3550</v>
      </c>
      <c r="H12" s="70">
        <f>6210+890+890</f>
        <v>7990</v>
      </c>
      <c r="I12" s="70">
        <v>0</v>
      </c>
      <c r="J12" s="70">
        <v>0</v>
      </c>
      <c r="K12" s="70">
        <v>5320</v>
      </c>
      <c r="L12" s="70">
        <v>9760</v>
      </c>
      <c r="M12" s="70">
        <v>6200</v>
      </c>
      <c r="N12" s="70">
        <v>3550</v>
      </c>
      <c r="O12" s="70">
        <v>1770</v>
      </c>
      <c r="P12" s="70">
        <f t="shared" si="2"/>
        <v>474800</v>
      </c>
      <c r="Q12" s="89"/>
      <c r="R12" s="90">
        <f>P12+Q12</f>
        <v>474800</v>
      </c>
      <c r="S12" s="96"/>
      <c r="T12" s="98"/>
      <c r="U12" s="99"/>
      <c r="V12" s="93"/>
      <c r="W12" s="93"/>
      <c r="X12" s="94"/>
      <c r="Y12" s="94"/>
      <c r="Z12" s="94"/>
      <c r="AA12" s="94"/>
    </row>
    <row r="13" spans="1:27" s="95" customFormat="1" ht="15">
      <c r="A13" s="69" t="s">
        <v>22</v>
      </c>
      <c r="B13" s="100">
        <v>1334890</v>
      </c>
      <c r="C13" s="100">
        <v>696620</v>
      </c>
      <c r="D13" s="100">
        <v>85220</v>
      </c>
      <c r="E13" s="100">
        <v>56820</v>
      </c>
      <c r="F13" s="100">
        <v>58450</v>
      </c>
      <c r="G13" s="100">
        <v>58030</v>
      </c>
      <c r="H13" s="100">
        <f>62650+32830+7630</f>
        <v>103110</v>
      </c>
      <c r="I13" s="100">
        <v>0</v>
      </c>
      <c r="J13" s="100">
        <v>0</v>
      </c>
      <c r="K13" s="100">
        <v>35520</v>
      </c>
      <c r="L13" s="100">
        <v>97940</v>
      </c>
      <c r="M13" s="100">
        <v>103740</v>
      </c>
      <c r="N13" s="100">
        <v>40990</v>
      </c>
      <c r="O13" s="100">
        <v>44670</v>
      </c>
      <c r="P13" s="70">
        <f>SUM(B13:O13)</f>
        <v>2716000</v>
      </c>
      <c r="Q13" s="89">
        <v>0</v>
      </c>
      <c r="R13" s="90">
        <f>P13+Q13</f>
        <v>2716000</v>
      </c>
      <c r="S13" s="91">
        <v>168999</v>
      </c>
      <c r="T13" s="92">
        <f>R13-S13</f>
        <v>2547001</v>
      </c>
      <c r="U13" s="93"/>
      <c r="V13" s="93"/>
      <c r="W13" s="93"/>
      <c r="X13" s="94"/>
      <c r="Y13" s="94"/>
      <c r="Z13" s="94"/>
      <c r="AA13" s="94"/>
    </row>
    <row r="14" spans="1:27" ht="15">
      <c r="A14" s="69" t="s">
        <v>14</v>
      </c>
      <c r="B14" s="70">
        <v>0</v>
      </c>
      <c r="C14" s="70">
        <v>56000</v>
      </c>
      <c r="D14" s="70">
        <v>50000</v>
      </c>
      <c r="E14" s="70">
        <v>600</v>
      </c>
      <c r="F14" s="70">
        <v>3800</v>
      </c>
      <c r="G14" s="70">
        <v>4000</v>
      </c>
      <c r="H14" s="70">
        <f>18000+4600+7000</f>
        <v>29600</v>
      </c>
      <c r="I14" s="70">
        <v>0</v>
      </c>
      <c r="J14" s="70">
        <v>0</v>
      </c>
      <c r="K14" s="70">
        <v>2000</v>
      </c>
      <c r="L14" s="70">
        <v>16000</v>
      </c>
      <c r="M14" s="70">
        <v>31000</v>
      </c>
      <c r="N14" s="70">
        <v>29000</v>
      </c>
      <c r="O14" s="70">
        <v>23000</v>
      </c>
      <c r="P14" s="77">
        <f>SUM(B14:O14)</f>
        <v>245000</v>
      </c>
      <c r="Q14" s="21">
        <v>314</v>
      </c>
      <c r="R14" s="22">
        <f>P14+Q14</f>
        <v>245314</v>
      </c>
      <c r="S14" s="25">
        <v>18739</v>
      </c>
      <c r="T14" s="26">
        <f>R14-S14</f>
        <v>226575</v>
      </c>
      <c r="U14" s="8"/>
      <c r="V14" s="8"/>
      <c r="W14" s="8"/>
      <c r="X14" s="9"/>
      <c r="Y14" s="9"/>
      <c r="Z14" s="9"/>
      <c r="AA14" s="9"/>
    </row>
    <row r="15" spans="1:27" ht="15">
      <c r="A15" s="27" t="s">
        <v>18</v>
      </c>
      <c r="B15" s="78">
        <f>B7+B8+B11+B12+B13+B14</f>
        <v>11080782</v>
      </c>
      <c r="C15" s="78">
        <f aca="true" t="shared" si="3" ref="C15:O15">C7+C8+C11+C12+C13+C14</f>
        <v>3862795</v>
      </c>
      <c r="D15" s="78">
        <f t="shared" si="3"/>
        <v>224270</v>
      </c>
      <c r="E15" s="78">
        <f t="shared" si="3"/>
        <v>79370</v>
      </c>
      <c r="F15" s="78">
        <f t="shared" si="3"/>
        <v>111910</v>
      </c>
      <c r="G15" s="78">
        <f t="shared" si="3"/>
        <v>86780</v>
      </c>
      <c r="H15" s="78">
        <f t="shared" si="3"/>
        <v>224500</v>
      </c>
      <c r="I15" s="78">
        <f t="shared" si="3"/>
        <v>0</v>
      </c>
      <c r="J15" s="78">
        <f t="shared" si="3"/>
        <v>0</v>
      </c>
      <c r="K15" s="78">
        <f t="shared" si="3"/>
        <v>93360</v>
      </c>
      <c r="L15" s="78">
        <f t="shared" si="3"/>
        <v>2818400</v>
      </c>
      <c r="M15" s="78">
        <f t="shared" si="3"/>
        <v>3350260</v>
      </c>
      <c r="N15" s="78">
        <f t="shared" si="3"/>
        <v>4442480</v>
      </c>
      <c r="O15" s="78">
        <f t="shared" si="3"/>
        <v>814000</v>
      </c>
      <c r="P15" s="78">
        <f>P7+P8+P11+P12+P13+P14</f>
        <v>27188907</v>
      </c>
      <c r="Q15" s="28" t="e">
        <f>#REF!+#REF!+#REF!+Q7+#REF!+#REF!+#REF!+Q9+Q10+Q13+#REF!+#REF!+#REF!+#REF!+#REF!+#REF!+#REF!+#REF!+Q14+#REF!+#REF!+#REF!+#REF!+#REF!+#REF!+#REF!+#REF!+#REF!+#REF!+#REF!+#REF!+#REF!</f>
        <v>#REF!</v>
      </c>
      <c r="R15" s="29" t="e">
        <f>P15+Q15</f>
        <v>#REF!</v>
      </c>
      <c r="S15" s="30">
        <f>SUM(S5:S14)</f>
        <v>3949715</v>
      </c>
      <c r="T15" s="31" t="e">
        <f>SUM(T5:T14)</f>
        <v>#VALUE!</v>
      </c>
      <c r="U15" s="8"/>
      <c r="V15" s="8"/>
      <c r="W15" s="8"/>
      <c r="X15" s="9"/>
      <c r="Y15" s="9"/>
      <c r="Z15" s="9"/>
      <c r="AA15" s="9"/>
    </row>
    <row r="16" spans="1:23" ht="28.5" customHeight="1">
      <c r="A16" s="32" t="s">
        <v>42</v>
      </c>
      <c r="B16" s="79">
        <v>3610</v>
      </c>
      <c r="C16" s="79">
        <v>2153</v>
      </c>
      <c r="D16" s="79">
        <v>447</v>
      </c>
      <c r="E16" s="79">
        <v>141</v>
      </c>
      <c r="F16" s="79">
        <v>201</v>
      </c>
      <c r="G16" s="79">
        <v>182</v>
      </c>
      <c r="H16" s="79">
        <f>285+121+81</f>
        <v>487</v>
      </c>
      <c r="I16" s="79">
        <v>0</v>
      </c>
      <c r="J16" s="79">
        <v>0</v>
      </c>
      <c r="K16" s="79">
        <v>238</v>
      </c>
      <c r="L16" s="79">
        <v>259</v>
      </c>
      <c r="M16" s="79">
        <v>771</v>
      </c>
      <c r="N16" s="79">
        <v>481</v>
      </c>
      <c r="O16" s="79">
        <v>271</v>
      </c>
      <c r="P16" s="84">
        <f t="shared" si="2"/>
        <v>9241</v>
      </c>
      <c r="Q16" s="33"/>
      <c r="R16" s="34"/>
      <c r="S16" s="35"/>
      <c r="T16" s="35"/>
      <c r="U16" s="36"/>
      <c r="V16" s="36"/>
      <c r="W16" s="37"/>
    </row>
    <row r="17" spans="1:23" ht="29.25" customHeight="1">
      <c r="A17" s="88" t="s">
        <v>40</v>
      </c>
      <c r="B17" s="79">
        <f>B15/B16</f>
        <v>3069.4686980609417</v>
      </c>
      <c r="C17" s="79">
        <f>C15/C16</f>
        <v>1794.14537854157</v>
      </c>
      <c r="D17" s="79">
        <f>D15/D16</f>
        <v>501.7225950782998</v>
      </c>
      <c r="E17" s="79">
        <f aca="true" t="shared" si="4" ref="E17:O17">E15/E16</f>
        <v>562.9078014184397</v>
      </c>
      <c r="F17" s="79">
        <f t="shared" si="4"/>
        <v>556.7661691542288</v>
      </c>
      <c r="G17" s="79">
        <f t="shared" si="4"/>
        <v>476.8131868131868</v>
      </c>
      <c r="H17" s="79">
        <f t="shared" si="4"/>
        <v>460.98562628336754</v>
      </c>
      <c r="I17" s="79"/>
      <c r="J17" s="79"/>
      <c r="K17" s="79">
        <f t="shared" si="4"/>
        <v>392.2689075630252</v>
      </c>
      <c r="L17" s="79">
        <f t="shared" si="4"/>
        <v>10881.853281853282</v>
      </c>
      <c r="M17" s="79">
        <f t="shared" si="4"/>
        <v>4345.343709468223</v>
      </c>
      <c r="N17" s="79">
        <f t="shared" si="4"/>
        <v>9235.925155925155</v>
      </c>
      <c r="O17" s="79">
        <f t="shared" si="4"/>
        <v>3003.690036900369</v>
      </c>
      <c r="P17" s="85">
        <f>P15/P16</f>
        <v>2942.203982253003</v>
      </c>
      <c r="Q17" s="39" t="e">
        <f>Q15/Q16</f>
        <v>#REF!</v>
      </c>
      <c r="R17" s="40" t="e">
        <f>R15/R16</f>
        <v>#REF!</v>
      </c>
      <c r="S17" s="40" t="e">
        <f>S15/S16</f>
        <v>#DIV/0!</v>
      </c>
      <c r="T17" s="40" t="e">
        <f>T15/T16</f>
        <v>#VALUE!</v>
      </c>
      <c r="U17" s="36"/>
      <c r="V17" s="36"/>
      <c r="W17" s="37"/>
    </row>
    <row r="18" spans="1:23" ht="18" customHeight="1">
      <c r="A18" s="38" t="s">
        <v>6</v>
      </c>
      <c r="B18" s="80">
        <f>B17/$P$17</f>
        <v>1.043254892106592</v>
      </c>
      <c r="C18" s="80">
        <f>C17/$P$17</f>
        <v>0.6097963939154541</v>
      </c>
      <c r="D18" s="80">
        <f>D17/$P$17</f>
        <v>0.17052610835435822</v>
      </c>
      <c r="E18" s="80">
        <f>E17/$P$17</f>
        <v>0.19132181344795512</v>
      </c>
      <c r="F18" s="80">
        <f aca="true" t="shared" si="5" ref="F18:T18">F17/$P$17</f>
        <v>0.18923438772857726</v>
      </c>
      <c r="G18" s="80">
        <f t="shared" si="5"/>
        <v>0.16205986725912372</v>
      </c>
      <c r="H18" s="80">
        <f t="shared" si="5"/>
        <v>0.15668037602558277</v>
      </c>
      <c r="I18" s="80">
        <f t="shared" si="5"/>
        <v>0</v>
      </c>
      <c r="J18" s="80">
        <f t="shared" si="5"/>
        <v>0</v>
      </c>
      <c r="K18" s="80">
        <f t="shared" si="5"/>
        <v>0.13332485100596048</v>
      </c>
      <c r="L18" s="80">
        <f t="shared" si="5"/>
        <v>3.698538016905431</v>
      </c>
      <c r="M18" s="80">
        <f t="shared" si="5"/>
        <v>1.4769009000323496</v>
      </c>
      <c r="N18" s="80">
        <f t="shared" si="5"/>
        <v>3.1391178897299685</v>
      </c>
      <c r="O18" s="80">
        <f>O17/$P$17</f>
        <v>1.0208979577956667</v>
      </c>
      <c r="P18" s="86">
        <f>P17/$P$17</f>
        <v>1</v>
      </c>
      <c r="Q18" s="41" t="e">
        <f t="shared" si="5"/>
        <v>#REF!</v>
      </c>
      <c r="R18" s="42" t="e">
        <f t="shared" si="5"/>
        <v>#REF!</v>
      </c>
      <c r="S18" s="42" t="e">
        <f t="shared" si="5"/>
        <v>#DIV/0!</v>
      </c>
      <c r="T18" s="42" t="e">
        <f t="shared" si="5"/>
        <v>#VALUE!</v>
      </c>
      <c r="U18" s="36"/>
      <c r="V18" s="36"/>
      <c r="W18" s="37"/>
    </row>
    <row r="19" spans="1:18" ht="17.25" customHeight="1">
      <c r="A19" s="43" t="s">
        <v>7</v>
      </c>
      <c r="B19" s="80">
        <v>1.029</v>
      </c>
      <c r="C19" s="80">
        <v>1.04</v>
      </c>
      <c r="D19" s="80">
        <v>0.98</v>
      </c>
      <c r="E19" s="80">
        <v>0.985</v>
      </c>
      <c r="F19" s="80">
        <v>0.959</v>
      </c>
      <c r="G19" s="80">
        <v>0.965</v>
      </c>
      <c r="H19" s="80">
        <v>0.955</v>
      </c>
      <c r="I19" s="80">
        <v>0</v>
      </c>
      <c r="J19" s="80">
        <v>0</v>
      </c>
      <c r="K19" s="80">
        <v>0.944</v>
      </c>
      <c r="L19" s="80">
        <v>0.94</v>
      </c>
      <c r="M19" s="80">
        <v>0.905</v>
      </c>
      <c r="N19" s="80">
        <v>0.927</v>
      </c>
      <c r="O19" s="80">
        <v>0.948</v>
      </c>
      <c r="P19" s="86">
        <v>1</v>
      </c>
      <c r="Q19" s="1"/>
      <c r="R19" s="1"/>
    </row>
    <row r="20" spans="1:18" ht="15.75">
      <c r="A20" s="44" t="s">
        <v>8</v>
      </c>
      <c r="B20" s="81">
        <f>B18/B19</f>
        <v>1.0138531507352693</v>
      </c>
      <c r="C20" s="81">
        <f>C18/C19</f>
        <v>0.5863426864571675</v>
      </c>
      <c r="D20" s="81">
        <f>D18/D19</f>
        <v>0.17400623301465123</v>
      </c>
      <c r="E20" s="81">
        <f aca="true" t="shared" si="6" ref="E20:O20">E18/E19</f>
        <v>0.1942353436019849</v>
      </c>
      <c r="F20" s="81">
        <f t="shared" si="6"/>
        <v>0.19732470044690018</v>
      </c>
      <c r="G20" s="81">
        <f t="shared" si="6"/>
        <v>0.1679376862788847</v>
      </c>
      <c r="H20" s="81">
        <f t="shared" si="6"/>
        <v>0.16406322096919662</v>
      </c>
      <c r="I20" s="81">
        <v>0</v>
      </c>
      <c r="J20" s="81">
        <v>0</v>
      </c>
      <c r="K20" s="81">
        <f t="shared" si="6"/>
        <v>0.14123395233682254</v>
      </c>
      <c r="L20" s="81">
        <f t="shared" si="6"/>
        <v>3.9346149116015225</v>
      </c>
      <c r="M20" s="81">
        <f>M18/M19</f>
        <v>1.631934696168342</v>
      </c>
      <c r="N20" s="81">
        <f t="shared" si="6"/>
        <v>3.386319190647215</v>
      </c>
      <c r="O20" s="81">
        <f t="shared" si="6"/>
        <v>1.076896579953235</v>
      </c>
      <c r="P20" s="87">
        <f>P18/P19</f>
        <v>1</v>
      </c>
      <c r="Q20" s="1"/>
      <c r="R20" s="1"/>
    </row>
    <row r="21" spans="1:21" ht="9.75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48"/>
      <c r="R21" s="48"/>
      <c r="S21" s="49"/>
      <c r="T21" s="49"/>
      <c r="U21" s="50"/>
    </row>
    <row r="22" spans="1:21" ht="15.75">
      <c r="A22" s="103" t="s">
        <v>15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48"/>
      <c r="R22" s="48"/>
      <c r="S22" s="49"/>
      <c r="T22" s="49"/>
      <c r="U22" s="50"/>
    </row>
    <row r="23" spans="1:21" ht="25.5">
      <c r="A23" s="55" t="s">
        <v>10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1"/>
      <c r="M23" s="61"/>
      <c r="N23" s="61"/>
      <c r="O23" s="62"/>
      <c r="P23" s="64">
        <v>1</v>
      </c>
      <c r="Q23" s="48"/>
      <c r="R23" s="48"/>
      <c r="S23" s="49"/>
      <c r="T23" s="49"/>
      <c r="U23" s="50"/>
    </row>
    <row r="24" spans="1:22" s="51" customFormat="1" ht="25.5">
      <c r="A24" s="53" t="s">
        <v>9</v>
      </c>
      <c r="B24" s="83">
        <f>IF(B20&lt;$P$23,$P15/$P16*($P23-B20)*B19*B16,0)</f>
        <v>0</v>
      </c>
      <c r="C24" s="83">
        <f>ROUND(IF(C20&lt;$P$23,$P15/$P16*($P23-C20)*C19*C16,0),-2)</f>
        <v>2725200</v>
      </c>
      <c r="D24" s="83">
        <f>ROUND(IF(D20&lt;$P$23,$P15/$P16*($P23-D20)*D19*D16,0),-2)</f>
        <v>1064600</v>
      </c>
      <c r="E24" s="83">
        <f>ROUND(IF(E20&lt;$P$23,$P15/$P16*($P23-E20)*E19*E16,0),-2)</f>
        <v>329300</v>
      </c>
      <c r="F24" s="83">
        <f aca="true" t="shared" si="7" ref="F24:O24">ROUND(IF(F20&lt;$P$23,$P15/$P16*($P23-F20)*F19*F16,0),-2)</f>
        <v>455200</v>
      </c>
      <c r="G24" s="83">
        <f t="shared" si="7"/>
        <v>430000</v>
      </c>
      <c r="H24" s="83">
        <f t="shared" si="7"/>
        <v>1143900</v>
      </c>
      <c r="I24" s="83">
        <f t="shared" si="7"/>
        <v>0</v>
      </c>
      <c r="J24" s="83">
        <f t="shared" si="7"/>
        <v>0</v>
      </c>
      <c r="K24" s="83">
        <f>ROUND(IF(K20&lt;$P$23,$P15/$P16*($P23-K20)*K19*K16,0),-2)</f>
        <v>567700</v>
      </c>
      <c r="L24" s="83">
        <f t="shared" si="7"/>
        <v>0</v>
      </c>
      <c r="M24" s="83">
        <f t="shared" si="7"/>
        <v>0</v>
      </c>
      <c r="N24" s="83">
        <f t="shared" si="7"/>
        <v>0</v>
      </c>
      <c r="O24" s="83">
        <f t="shared" si="7"/>
        <v>0</v>
      </c>
      <c r="P24" s="83">
        <f>SUM(B24:O24)</f>
        <v>6715900</v>
      </c>
      <c r="U24" s="52"/>
      <c r="V24" s="56"/>
    </row>
    <row r="25" spans="1:22" s="51" customFormat="1" ht="60" hidden="1">
      <c r="A25" s="54" t="s">
        <v>16</v>
      </c>
      <c r="B25" s="83">
        <f aca="true" t="shared" si="8" ref="B25:O25">ROUND($P25*B24/$P24,0)</f>
        <v>0</v>
      </c>
      <c r="C25" s="83">
        <f t="shared" si="8"/>
        <v>0</v>
      </c>
      <c r="D25" s="83">
        <f t="shared" si="8"/>
        <v>0</v>
      </c>
      <c r="E25" s="83">
        <f t="shared" si="8"/>
        <v>0</v>
      </c>
      <c r="F25" s="83">
        <f t="shared" si="8"/>
        <v>0</v>
      </c>
      <c r="G25" s="83">
        <f t="shared" si="8"/>
        <v>0</v>
      </c>
      <c r="H25" s="83">
        <f t="shared" si="8"/>
        <v>0</v>
      </c>
      <c r="I25" s="83">
        <f t="shared" si="8"/>
        <v>0</v>
      </c>
      <c r="J25" s="83">
        <f t="shared" si="8"/>
        <v>0</v>
      </c>
      <c r="K25" s="83">
        <f t="shared" si="8"/>
        <v>0</v>
      </c>
      <c r="L25" s="83">
        <f t="shared" si="8"/>
        <v>0</v>
      </c>
      <c r="M25" s="83">
        <f t="shared" si="8"/>
        <v>0</v>
      </c>
      <c r="N25" s="83">
        <f t="shared" si="8"/>
        <v>0</v>
      </c>
      <c r="O25" s="83">
        <f t="shared" si="8"/>
        <v>0</v>
      </c>
      <c r="P25" s="83">
        <v>0</v>
      </c>
      <c r="U25" s="52"/>
      <c r="V25" s="56"/>
    </row>
    <row r="26" spans="1:22" ht="45">
      <c r="A26" s="54" t="s">
        <v>41</v>
      </c>
      <c r="B26" s="83">
        <f>ROUND($P26*B24/$P24,0)</f>
        <v>0</v>
      </c>
      <c r="C26" s="83">
        <f>ROUND($P26*C24/$P24,0)</f>
        <v>2725200</v>
      </c>
      <c r="D26" s="83">
        <f>ROUND($P26*D24/$P24,0)</f>
        <v>1064600</v>
      </c>
      <c r="E26" s="83">
        <f>ROUND($P26*E24/$P24,0)</f>
        <v>329300</v>
      </c>
      <c r="F26" s="83">
        <f>ROUND($P26*F24/$P24,0)</f>
        <v>455200</v>
      </c>
      <c r="G26" s="83">
        <f aca="true" t="shared" si="9" ref="G26:O26">ROUND($P26*G24/$P24,0)</f>
        <v>430000</v>
      </c>
      <c r="H26" s="83">
        <f t="shared" si="9"/>
        <v>1143900</v>
      </c>
      <c r="I26" s="83">
        <f t="shared" si="9"/>
        <v>0</v>
      </c>
      <c r="J26" s="83">
        <f t="shared" si="9"/>
        <v>0</v>
      </c>
      <c r="K26" s="83">
        <f t="shared" si="9"/>
        <v>567700</v>
      </c>
      <c r="L26" s="83">
        <f t="shared" si="9"/>
        <v>0</v>
      </c>
      <c r="M26" s="83">
        <f t="shared" si="9"/>
        <v>0</v>
      </c>
      <c r="N26" s="83">
        <f t="shared" si="9"/>
        <v>0</v>
      </c>
      <c r="O26" s="83">
        <f t="shared" si="9"/>
        <v>0</v>
      </c>
      <c r="P26" s="83">
        <f>+P24-P25</f>
        <v>6715900</v>
      </c>
      <c r="U26" s="56"/>
      <c r="V26" s="56"/>
    </row>
    <row r="27" spans="1:22" ht="15">
      <c r="A27" s="65" t="s">
        <v>20</v>
      </c>
      <c r="B27" s="83">
        <f>SUM(B25:B26)</f>
        <v>0</v>
      </c>
      <c r="C27" s="83">
        <f>SUM(C25:C26)</f>
        <v>2725200</v>
      </c>
      <c r="D27" s="83">
        <f aca="true" t="shared" si="10" ref="D27:T27">SUM(D25:D26)</f>
        <v>1064600</v>
      </c>
      <c r="E27" s="83">
        <f t="shared" si="10"/>
        <v>329300</v>
      </c>
      <c r="F27" s="83">
        <f t="shared" si="10"/>
        <v>455200</v>
      </c>
      <c r="G27" s="83">
        <f t="shared" si="10"/>
        <v>430000</v>
      </c>
      <c r="H27" s="83">
        <f t="shared" si="10"/>
        <v>1143900</v>
      </c>
      <c r="I27" s="83">
        <f t="shared" si="10"/>
        <v>0</v>
      </c>
      <c r="J27" s="83">
        <f t="shared" si="10"/>
        <v>0</v>
      </c>
      <c r="K27" s="83">
        <f t="shared" si="10"/>
        <v>567700</v>
      </c>
      <c r="L27" s="83">
        <f t="shared" si="10"/>
        <v>0</v>
      </c>
      <c r="M27" s="83">
        <f t="shared" si="10"/>
        <v>0</v>
      </c>
      <c r="N27" s="83">
        <f t="shared" si="10"/>
        <v>0</v>
      </c>
      <c r="O27" s="83">
        <f t="shared" si="10"/>
        <v>0</v>
      </c>
      <c r="P27" s="83">
        <f t="shared" si="10"/>
        <v>6715900</v>
      </c>
      <c r="Q27" s="66">
        <f t="shared" si="10"/>
        <v>0</v>
      </c>
      <c r="R27" s="66">
        <f t="shared" si="10"/>
        <v>0</v>
      </c>
      <c r="S27" s="66">
        <f t="shared" si="10"/>
        <v>0</v>
      </c>
      <c r="T27" s="66">
        <f t="shared" si="10"/>
        <v>0</v>
      </c>
      <c r="U27" s="56"/>
      <c r="V27" s="56"/>
    </row>
    <row r="28" spans="1:16" ht="38.25" customHeight="1">
      <c r="A28" s="67" t="s">
        <v>19</v>
      </c>
      <c r="B28" s="82">
        <f>B20+(B27/(B16*B19*$P$17))</f>
        <v>1.0138531507352693</v>
      </c>
      <c r="C28" s="82">
        <f>C20+(C27/(C16*C19*$P$17))</f>
        <v>1.0000071675215452</v>
      </c>
      <c r="D28" s="82">
        <f aca="true" t="shared" si="11" ref="D28:O28">D20+(D27/(D16*D19*$P$17))</f>
        <v>1.0000063028741852</v>
      </c>
      <c r="E28" s="82">
        <f t="shared" si="11"/>
        <v>1.0001027827872393</v>
      </c>
      <c r="F28" s="82">
        <f t="shared" si="11"/>
        <v>0.9999536312254631</v>
      </c>
      <c r="G28" s="82">
        <f t="shared" si="11"/>
        <v>1.0000787913713072</v>
      </c>
      <c r="H28" s="82">
        <f t="shared" si="11"/>
        <v>1.0000183143619095</v>
      </c>
      <c r="I28" s="82" t="e">
        <f t="shared" si="11"/>
        <v>#DIV/0!</v>
      </c>
      <c r="J28" s="82" t="e">
        <f t="shared" si="11"/>
        <v>#DIV/0!</v>
      </c>
      <c r="K28" s="82">
        <f t="shared" si="11"/>
        <v>1.0000440930996135</v>
      </c>
      <c r="L28" s="82">
        <f t="shared" si="11"/>
        <v>3.9346149116015225</v>
      </c>
      <c r="M28" s="82">
        <f t="shared" si="11"/>
        <v>1.631934696168342</v>
      </c>
      <c r="N28" s="82">
        <f t="shared" si="11"/>
        <v>3.386319190647215</v>
      </c>
      <c r="O28" s="82">
        <f t="shared" si="11"/>
        <v>1.076896579953235</v>
      </c>
      <c r="P28" s="82"/>
    </row>
    <row r="30" spans="2:16" ht="12.7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</sheetData>
  <sheetProtection formatCells="0"/>
  <mergeCells count="2">
    <mergeCell ref="A22:P22"/>
    <mergeCell ref="A3:O3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г. Мезень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Стасюк Т. Е.</cp:lastModifiedBy>
  <cp:lastPrinted>2016-12-04T10:16:07Z</cp:lastPrinted>
  <dcterms:created xsi:type="dcterms:W3CDTF">2001-03-01T07:10:00Z</dcterms:created>
  <dcterms:modified xsi:type="dcterms:W3CDTF">2016-12-04T10:16:10Z</dcterms:modified>
  <cp:category/>
  <cp:version/>
  <cp:contentType/>
  <cp:contentStatus/>
</cp:coreProperties>
</file>