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6285" activeTab="0"/>
  </bookViews>
  <sheets>
    <sheet name="на 01.04." sheetId="1" r:id="rId1"/>
  </sheets>
  <definedNames>
    <definedName name="_xlnm.Print_Titles" localSheetId="0">'на 01.04.'!$9:$10</definedName>
    <definedName name="_xlnm.Print_Area" localSheetId="0">'на 01.04.'!$A$1:$E$211</definedName>
  </definedNames>
  <calcPr fullCalcOnLoad="1"/>
</workbook>
</file>

<file path=xl/sharedStrings.xml><?xml version="1.0" encoding="utf-8"?>
<sst xmlns="http://schemas.openxmlformats.org/spreadsheetml/2006/main" count="318" uniqueCount="316">
  <si>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</si>
  <si>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</si>
  <si>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</si>
  <si>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</si>
  <si>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</si>
  <si>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</si>
  <si>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</si>
  <si>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</si>
  <si>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</si>
  <si>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</si>
  <si>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</si>
  <si>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</si>
  <si>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</si>
  <si>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</si>
  <si>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</si>
  <si>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</si>
  <si>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</si>
  <si>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1 12 01000 01 0000 120</t>
  </si>
  <si>
    <t>2 00 00000 00 0000 000</t>
  </si>
  <si>
    <t>Код бюджетной классификации Российской Федерации</t>
  </si>
  <si>
    <t>ВСЕГО ДОХОДОВ</t>
  </si>
  <si>
    <t>Единый 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</si>
  <si>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</si>
  <si>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</si>
  <si>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</si>
  <si>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</si>
  <si>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</si>
  <si>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</si>
  <si>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1 14 00000 00 0000 000</t>
  </si>
  <si>
    <t>(рублей)</t>
  </si>
  <si>
    <t>Показатели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</si>
  <si>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</si>
  <si>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</si>
  <si>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</si>
  <si>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</si>
  <si>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</si>
  <si>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</si>
  <si>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</si>
  <si>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</si>
  <si>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</si>
  <si>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</si>
  <si>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</si>
  <si>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</si>
  <si>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</si>
  <si>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</si>
  <si>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</si>
  <si>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</si>
  <si>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</si>
  <si>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</si>
  <si>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</si>
  <si>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</si>
  <si>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</si>
  <si>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</si>
  <si>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</si>
  <si>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</si>
  <si>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</si>
  <si>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</si>
  <si>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</si>
  <si>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01</t>
  </si>
  <si>
    <t>03</t>
  </si>
  <si>
    <t>04</t>
  </si>
  <si>
    <t>09</t>
  </si>
  <si>
    <t>05</t>
  </si>
  <si>
    <t>08</t>
  </si>
  <si>
    <t>07</t>
  </si>
  <si>
    <t>РАСХОДЫ</t>
  </si>
  <si>
    <t>0102</t>
  </si>
  <si>
    <t>0103</t>
  </si>
  <si>
    <t>0104</t>
  </si>
  <si>
    <t>0106</t>
  </si>
  <si>
    <t>0111</t>
  </si>
  <si>
    <t>0309</t>
  </si>
  <si>
    <t>0405</t>
  </si>
  <si>
    <t>0408</t>
  </si>
  <si>
    <t>0409</t>
  </si>
  <si>
    <t>0412</t>
  </si>
  <si>
    <t>0502</t>
  </si>
  <si>
    <t>0701</t>
  </si>
  <si>
    <t>0702</t>
  </si>
  <si>
    <t>0707</t>
  </si>
  <si>
    <t>0709</t>
  </si>
  <si>
    <t>0801</t>
  </si>
  <si>
    <t>1001</t>
  </si>
  <si>
    <t>1003</t>
  </si>
  <si>
    <t>1004</t>
  </si>
  <si>
    <t>1101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</si>
  <si>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</si>
  <si>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</si>
  <si>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</si>
  <si>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</si>
  <si>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</si>
  <si>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</si>
  <si>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</si>
  <si>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</si>
  <si>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</si>
  <si>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</si>
  <si>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Итого</t>
  </si>
  <si>
    <t>ИСТОЧНИКИ ПОКРЫТИЯ ДЕФИЦИТА</t>
  </si>
  <si>
    <t xml:space="preserve"> 01 02 00 00 00 0000 000</t>
  </si>
  <si>
    <t xml:space="preserve"> 01 05 00 00 00 0000 000</t>
  </si>
  <si>
    <t>11</t>
  </si>
  <si>
    <t>10</t>
  </si>
  <si>
    <t>01 02 00 00 00 0000 700</t>
  </si>
  <si>
    <t>01 02 00 00 00 0000 800</t>
  </si>
  <si>
    <t>01 05 00 00 00 0000 500</t>
  </si>
  <si>
    <t>01 05 00 00 00 0000 600</t>
  </si>
  <si>
    <t>01 06 00 00 00 0000 000</t>
  </si>
  <si>
    <t>01 06 04 00 00 0000 000</t>
  </si>
  <si>
    <t>01 06 04 00 00 0000 800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</si>
  <si>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</si>
  <si>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</si>
  <si>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</si>
  <si>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</si>
  <si>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-</t>
  </si>
  <si>
    <t>1 14 06000 00 0000 430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</si>
  <si>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</si>
  <si>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</si>
  <si>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</si>
  <si>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 бюджетам муниципальных районов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</si>
  <si>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</si>
  <si>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</si>
  <si>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</si>
  <si>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</si>
  <si>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</si>
  <si>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</si>
  <si>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2 19 00000 00 0000 000</t>
  </si>
  <si>
    <t>0113</t>
  </si>
  <si>
    <t>02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</si>
  <si>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</si>
  <si>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</si>
  <si>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</si>
  <si>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</si>
  <si>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</si>
  <si>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>0804</t>
  </si>
  <si>
    <t>Культура, кинематография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</si>
  <si>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</si>
  <si>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</si>
  <si>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</si>
  <si>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</si>
  <si>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1006</t>
  </si>
  <si>
    <t>Другие вопросы в области социальной политики</t>
  </si>
  <si>
    <t>Физическая культура</t>
  </si>
  <si>
    <t>12</t>
  </si>
  <si>
    <t>Средства массовой информации</t>
  </si>
  <si>
    <t>Телевидение и радиовещание</t>
  </si>
  <si>
    <t>1201</t>
  </si>
  <si>
    <t>13</t>
  </si>
  <si>
    <t>Обслуживание государственного внутреннего и муниципального долга</t>
  </si>
  <si>
    <t>1301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</si>
  <si>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</si>
  <si>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</si>
  <si>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</si>
  <si>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</si>
  <si>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1 13 00000 00 0000 000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</si>
  <si>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</si>
  <si>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1403</t>
  </si>
  <si>
    <t>Прочие межбюджетные трансферты общего характера</t>
  </si>
  <si>
    <t>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</si>
  <si>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</si>
  <si>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</si>
  <si>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>1 16 25000 00 0000 140</t>
  </si>
  <si>
    <t>Социальное обслуживание населения</t>
  </si>
  <si>
    <t>1002</t>
  </si>
  <si>
    <t>НАЛОГИ НА ТОВАРЫ (РАБОТЫ, УСЛУГИ), РЕАЛИЗУЕМЫЕ НА ТЕРРИТОРИИ РОССИЙСКОЙ ФЕДЕРАЦИИ</t>
  </si>
  <si>
    <t>1 03 00000 00 0000 000</t>
  </si>
  <si>
    <t>Спорт высших достижений</t>
  </si>
  <si>
    <t>1103</t>
  </si>
  <si>
    <t>1 05 02000 02 0000 110</t>
  </si>
  <si>
    <t xml:space="preserve">                                          Отчет об исполнении бюджета муниципального района</t>
  </si>
  <si>
    <t>Превышение доходов над расходами (+), дефицит (-)</t>
  </si>
  <si>
    <t>из них: субсидия на софинансирование вопросов местного значения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</si>
  <si>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</si>
  <si>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на создание условий для обеспечения жителей поселений и жителей городских округов услугами торговли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</si>
  <si>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</si>
  <si>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</si>
  <si>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административных комиссий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</si>
  <si>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</si>
  <si>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</si>
  <si>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</si>
  <si>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</si>
  <si>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</si>
  <si>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1102</t>
  </si>
  <si>
    <t>Массовый спорт</t>
  </si>
  <si>
    <t>01 06 10 00 05 0000 550</t>
  </si>
  <si>
    <t>Увеличение финансовых активов в  собственности суниципальных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</si>
  <si>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</si>
  <si>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</si>
  <si>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ГОСУДАРСТВЕННАЯ ПОШЛИНА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</si>
  <si>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</si>
  <si>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</si>
  <si>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ОКАЗАНИЯ ПЛАТНЫХ УСЛУГ (РАБОТ) И КОМПЕНСАЦИИ ЗАТРАТ ГОСУДАРСТВА</t>
  </si>
  <si>
    <t>1 14 02000 00 0000 410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</si>
  <si>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</si>
  <si>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</si>
  <si>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</si>
  <si>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</si>
  <si>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</si>
  <si>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2 02 00000 00 000 0000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</si>
  <si>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</si>
  <si>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</si>
  <si>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</t>
  </si>
  <si>
    <t>Прочие субвенции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</si>
  <si>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</si>
  <si>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</si>
  <si>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</si>
  <si>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0302</t>
  </si>
  <si>
    <t>Органы внутренних дел</t>
  </si>
  <si>
    <t>на осуществление полномочий по обеспечению жителей поселения услугами организаций культуры</t>
  </si>
  <si>
    <t>0105</t>
  </si>
  <si>
    <t>0107</t>
  </si>
  <si>
    <t>0314</t>
  </si>
  <si>
    <t>Судебная система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</si>
  <si>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</si>
  <si>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</si>
  <si>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0501</t>
  </si>
  <si>
    <t>Жилищное хозяйство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</si>
  <si>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</si>
  <si>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</si>
  <si>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1 13 02000 00 0000 130</t>
  </si>
  <si>
    <t>Приложение № 1</t>
  </si>
  <si>
    <t>% выпол-нения к плану</t>
  </si>
  <si>
    <t>Субсидия бюджетам муниципальных районов на поддержку отрасли культуры</t>
  </si>
  <si>
    <t>Прочие межбюджетные трансферты, передаваемые в бюджеты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</si>
  <si>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</si>
  <si>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Дополнительное образование детей</t>
  </si>
  <si>
    <t>0703</t>
  </si>
  <si>
    <t>1 13 01000 00 0000 130</t>
  </si>
  <si>
    <t>Доходы от оказания платных услуг (работ)</t>
  </si>
  <si>
    <t>Доходы от компенсации затрат государства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</si>
  <si>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</si>
  <si>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 оплату набора продуктов питания в оздоровительных лагерях с дневным пребыванием детей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</si>
  <si>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</si>
  <si>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</si>
  <si>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Обеспечение пожарной безопасности</t>
  </si>
  <si>
    <t>0310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</si>
  <si>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</si>
  <si>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</si>
  <si>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</si>
  <si>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</si>
  <si>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</si>
  <si>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</si>
  <si>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к постановлению администрации</t>
  </si>
  <si>
    <t>МО "Мезенский  район"</t>
  </si>
  <si>
    <t>План на 2019 год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</si>
  <si>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</si>
  <si>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</si>
  <si>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2 02 20000 00 0000 150</t>
  </si>
  <si>
    <t>2 02 20216 05 0000 150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</si>
  <si>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</si>
  <si>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</si>
  <si>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</si>
  <si>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</si>
  <si>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2 02 25519 05 0000 150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</si>
  <si>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образовательных организациях</t>
  </si>
  <si>
    <t>2 02 25520 05 0000 150</t>
  </si>
  <si>
    <t>2 02 25555 05 0000 150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</si>
  <si>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</si>
  <si>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2 02 27112 05 0000 150</t>
  </si>
  <si>
    <t>2 02 29999 00 0000 150</t>
  </si>
  <si>
    <t>2 02 29999 05 0000 150</t>
  </si>
  <si>
    <t>на организацию транспортного обслуживания населения на пассажирских муниципальных маршрутах водного транспорта</t>
  </si>
  <si>
    <t>2 02 30000 00 0000 150</t>
  </si>
  <si>
    <t>2 02 30024 05 0000 150</t>
  </si>
  <si>
    <t xml:space="preserve"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</si>
  <si>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</si>
  <si>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</si>
  <si>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</si>
  <si>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2 02 35082 05 0000 150</t>
  </si>
  <si>
    <t>2 02 35118 05 0000 150</t>
  </si>
  <si>
    <t>2 02 35120 05 0000 150</t>
  </si>
  <si>
    <t>Единая субвенция бюджетам муниципальных районов</t>
  </si>
  <si>
    <t>2 02 39998 05 0000 150</t>
  </si>
  <si>
    <t>из нее: на осуществление государственных полномочий по созданию и функционированию комиссий по делам несовершеннолетних и защите их прав</t>
  </si>
  <si>
    <t>2 02 39999 00 0000 150</t>
  </si>
  <si>
    <t>2 02 39999 05 0000 150</t>
  </si>
  <si>
    <t>из них : на реализацию основных общеобразовательных программ</t>
  </si>
  <si>
    <t>2 02 40000 00 0000 150</t>
  </si>
  <si>
    <t>2 02 40014 05 0000 150</t>
  </si>
  <si>
    <t xml:space="preserve"> на осуществление полномочий по осуществлению внутреннего муниципального финансового контроля муниципальных образований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</si>
  <si>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</si>
  <si>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2 02 45159 05 0000 150</t>
  </si>
  <si>
    <t>2 02 49999 05 0000 150</t>
  </si>
  <si>
    <t xml:space="preserve">из них: 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</si>
  <si>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резервный фонд Правительства Архангельской области</t>
  </si>
  <si>
    <t>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</si>
  <si>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</si>
  <si>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</si>
  <si>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</si>
  <si>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2 18 60010 05 0000 150</t>
  </si>
  <si>
    <t>2 19 60010 05 0000 150</t>
  </si>
  <si>
    <t>06</t>
  </si>
  <si>
    <t>0605</t>
  </si>
  <si>
    <t>Охрана окружающей среды</t>
  </si>
  <si>
    <t>Другие вопросы в области охраны окружающей среды</t>
  </si>
  <si>
    <t>за 1 полугодие 2019 года</t>
  </si>
  <si>
    <t>Исполнено          за 1 полугодие 2019 года</t>
  </si>
  <si>
    <t>1 05 04000 02 0000 110</t>
  </si>
  <si>
    <t xml:space="preserve">  Налог, взимаемый в связи с применением патентной системы налогообложения</t>
  </si>
  <si>
    <t>1 16 03000 00 0000 140</t>
  </si>
  <si>
    <t>Денежные взыскания (штрафы) за нарушение законодательства о налогах и сборах</t>
  </si>
  <si>
    <t>1 16 30000 01 0000 140</t>
  </si>
  <si>
    <t xml:space="preserve">  Денежные взыскания (штрафы) за правонарушения в области дорожного движения</t>
  </si>
  <si>
    <t>2 02 25497 05 0000 150</t>
  </si>
  <si>
    <t xml:space="preserve"> Субсидии бюджетам муниципальных районов на реализацию мероприятий по обеспечению жильем молодых семей</t>
  </si>
  <si>
    <t>2 02 25567 05 0000 150</t>
  </si>
  <si>
    <t>Субсидии бюджетам муниципальных районов на обеспечение устойчивого развития сельских территорий</t>
  </si>
  <si>
    <t>на комплектование книжных фондов библиотек муниципальных образований Архангельской области и подписку на периодическую печать</t>
  </si>
  <si>
    <t>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</si>
  <si>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на софинансирование на конкурсной основе мероприятий, отраженных в муниципальных программах по работе с молодежью</t>
  </si>
  <si>
    <t xml:space="preserve"> 2 18 05000 05 0000 150</t>
  </si>
  <si>
    <t xml:space="preserve"> Доходы бюджетов муниципальных районов от возврата организациями остатков субсидий прошлых лет</t>
  </si>
  <si>
    <t>2 19 25519 05 0000 150</t>
  </si>
  <si>
    <t>Возврат остатков субсидий на поддержку отрасли культуры из бюджетов муниципальных районов</t>
  </si>
  <si>
    <t>2 19 45146 05 0000 150</t>
  </si>
  <si>
    <t xml:space="preserve"> Возврат остатков иных межбюджетных трансфертов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из бюджетов муниципальных районов</t>
  </si>
  <si>
    <t>от  09 августа2019 года № 432__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</si>
</sst>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#,##0.0"/>
    <numFmt numFmtId="182" formatCode="_-* #,##0.00_р_._-;\-* #,##0.00_р_._-;_-* &quot;-&quot;_р_._-;_-@_-"/>
    <numFmt numFmtId="183" formatCode="_-* #,##0.000_р_._-;\-* #,##0.000_р_._-;_-* &quot;-&quot;??_р_._-;_-@_-"/>
    <numFmt numFmtId="184" formatCode="#,##0.00_ ;\-#,##0.00\ "/>
    <numFmt numFmtId="185" formatCode="0.0%"/>
    <numFmt numFmtId="186" formatCode="_-* #,##0.000_р_._-;\-* #,##0.000_р_._-;_-* &quot;-&quot;?_р_._-;_-@_-"/>
    <numFmt numFmtId="187" formatCode="#,##0.000"/>
    <numFmt numFmtId="188" formatCode="#,##0.00_ ;[Red]\-#,##0.00\ "/>
    <numFmt numFmtId="189" formatCode="#,##0.0_ ;[Red]\-#,##0.0\ "/>
    <numFmt numFmtId="190" formatCode="#,##0_ ;[Red]\-#,##0\ "/>
    <numFmt numFmtId="191" formatCode="#,##0.0000"/>
  </numFmts>
  <fonts count="46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>
      <alignment horizontal="left" wrapText="1" indent="2"/>
      <protection/>
    </xf>
    <xf numFmtId="0" fontId="9" fillId="0" borderId="2">
      <alignment horizontal="left" wrapText="1" indent="1"/>
      <protection/>
    </xf>
    <xf numFmtId="0" fontId="9" fillId="0" borderId="3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33" fillId="27" borderId="4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88" fontId="4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right" vertical="center"/>
    </xf>
    <xf numFmtId="188" fontId="1" fillId="0" borderId="17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188" fontId="4" fillId="0" borderId="3" xfId="0" applyNumberFormat="1" applyFont="1" applyFill="1" applyBorder="1" applyAlignment="1">
      <alignment vertical="center"/>
    </xf>
    <xf numFmtId="174" fontId="4" fillId="0" borderId="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88" fontId="4" fillId="0" borderId="13" xfId="64" applyNumberFormat="1" applyFont="1" applyFill="1" applyBorder="1" applyAlignment="1">
      <alignment horizontal="right" vertical="center"/>
    </xf>
    <xf numFmtId="188" fontId="1" fillId="0" borderId="13" xfId="64" applyNumberFormat="1" applyFont="1" applyFill="1" applyBorder="1" applyAlignment="1">
      <alignment horizontal="right" vertical="center"/>
    </xf>
    <xf numFmtId="188" fontId="1" fillId="0" borderId="14" xfId="64" applyNumberFormat="1" applyFont="1" applyFill="1" applyBorder="1" applyAlignment="1">
      <alignment horizontal="right" vertical="center"/>
    </xf>
    <xf numFmtId="188" fontId="4" fillId="0" borderId="3" xfId="0" applyNumberFormat="1" applyFont="1" applyFill="1" applyBorder="1" applyAlignment="1">
      <alignment horizontal="right"/>
    </xf>
    <xf numFmtId="188" fontId="1" fillId="0" borderId="18" xfId="0" applyNumberFormat="1" applyFont="1" applyFill="1" applyBorder="1" applyAlignment="1">
      <alignment horizontal="right"/>
    </xf>
    <xf numFmtId="188" fontId="4" fillId="0" borderId="16" xfId="0" applyNumberFormat="1" applyFont="1" applyFill="1" applyBorder="1" applyAlignment="1">
      <alignment horizontal="right" vertical="center"/>
    </xf>
    <xf numFmtId="188" fontId="4" fillId="0" borderId="3" xfId="0" applyNumberFormat="1" applyFont="1" applyFill="1" applyBorder="1" applyAlignment="1">
      <alignment horizontal="right"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82" fontId="4" fillId="0" borderId="3" xfId="0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2"/>
    </xf>
    <xf numFmtId="49" fontId="0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88" fontId="1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90" fontId="4" fillId="0" borderId="17" xfId="0" applyNumberFormat="1" applyFont="1" applyFill="1" applyBorder="1" applyAlignment="1">
      <alignment horizontal="right" vertical="center"/>
    </xf>
    <xf numFmtId="190" fontId="4" fillId="0" borderId="13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188" fontId="4" fillId="0" borderId="15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/>
    </xf>
    <xf numFmtId="188" fontId="4" fillId="0" borderId="20" xfId="0" applyNumberFormat="1" applyFont="1" applyFill="1" applyBorder="1" applyAlignment="1">
      <alignment horizontal="right" vertical="center"/>
    </xf>
    <xf numFmtId="188" fontId="1" fillId="0" borderId="2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0" fontId="1" fillId="0" borderId="17" xfId="33" applyNumberFormat="1" applyFont="1" applyBorder="1" applyAlignment="1" applyProtection="1">
      <alignment wrapText="1"/>
      <protection/>
    </xf>
    <xf numFmtId="0" fontId="10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49" fontId="0" fillId="0" borderId="21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74" fontId="1" fillId="0" borderId="15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74" fontId="4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13" xfId="0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wrapText="1" indent="2"/>
    </xf>
    <xf numFmtId="0" fontId="0" fillId="0" borderId="13" xfId="0" applyFont="1" applyFill="1" applyBorder="1" applyAlignment="1">
      <alignment horizontal="left" vertical="center" wrapText="1" indent="1"/>
    </xf>
    <xf numFmtId="188" fontId="1" fillId="0" borderId="22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wrapText="1" indent="1"/>
    </xf>
    <xf numFmtId="0" fontId="0" fillId="0" borderId="17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 indent="1"/>
    </xf>
    <xf numFmtId="0" fontId="0" fillId="0" borderId="14" xfId="0" applyFont="1" applyFill="1" applyBorder="1" applyAlignment="1">
      <alignment horizontal="left" vertical="center" wrapText="1" indent="1"/>
    </xf>
    <xf numFmtId="49" fontId="0" fillId="0" borderId="14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 inden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justify" wrapText="1" indent="1"/>
    </xf>
    <xf numFmtId="0" fontId="0" fillId="0" borderId="13" xfId="0" applyFont="1" applyFill="1" applyBorder="1" applyAlignment="1" quotePrefix="1">
      <alignment horizontal="left" vertical="center" wrapText="1" indent="1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 wrapText="1" indent="2"/>
    </xf>
    <xf numFmtId="49" fontId="0" fillId="0" borderId="2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88" fontId="1" fillId="0" borderId="15" xfId="0" applyNumberFormat="1" applyFont="1" applyFill="1" applyBorder="1" applyAlignment="1">
      <alignment horizontal="center" vertical="center"/>
    </xf>
    <xf numFmtId="49" fontId="11" fillId="0" borderId="14" xfId="56" applyNumberFormat="1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24" xfId="33"/>
    <cellStyle name="xl32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workbookViewId="0" topLeftCell="A1">
      <selection activeCell="A7" sqref="A7:E7"/>
    </sheetView>
  </sheetViews>
  <sheetFormatPr defaultColWidth="9.00390625" defaultRowHeight="12.75"/>
  <cols>
    <col min="1" max="1" width="56.875" style="8" customWidth="1"/>
    <col min="2" max="2" width="21.75390625" style="8" customWidth="1"/>
    <col min="3" max="4" width="15.875" style="8" customWidth="1"/>
    <col min="5" max="5" width="9.75390625" style="8" customWidth="1"/>
    <col min="6" max="6" width="12.25390625" style="8" bestFit="1" customWidth="1"/>
    <col min="7" max="16384" width="9.125" style="8" customWidth="1"/>
  </cols>
  <sheetData>
    <row r="1" ht="12.75">
      <c r="E1" s="101" t="s">
        <v>219</v>
      </c>
    </row>
    <row r="2" ht="12.75">
      <c r="E2" s="101" t="s">
        <v>241</v>
      </c>
    </row>
    <row r="3" ht="12.75">
      <c r="E3" s="101" t="s">
        <v>242</v>
      </c>
    </row>
    <row r="4" ht="12.75">
      <c r="E4" s="101" t="s">
        <v>315</v>
      </c>
    </row>
    <row r="6" spans="1:5" ht="16.5" customHeight="1">
      <c r="A6" s="135" t="s">
        <v>168</v>
      </c>
      <c r="B6" s="136"/>
      <c r="C6" s="136"/>
      <c r="D6" s="136"/>
      <c r="E6" s="137"/>
    </row>
    <row r="7" spans="1:5" ht="16.5" customHeight="1">
      <c r="A7" s="138" t="s">
        <v>294</v>
      </c>
      <c r="B7" s="139"/>
      <c r="C7" s="139"/>
      <c r="D7" s="139"/>
      <c r="E7" s="139"/>
    </row>
    <row r="8" spans="2:5" ht="12.75">
      <c r="B8" s="37"/>
      <c r="E8" s="53" t="s">
        <v>29</v>
      </c>
    </row>
    <row r="9" spans="1:5" ht="50.25" customHeight="1">
      <c r="A9" s="9" t="s">
        <v>30</v>
      </c>
      <c r="B9" s="9" t="s">
        <v>19</v>
      </c>
      <c r="C9" s="9" t="s">
        <v>243</v>
      </c>
      <c r="D9" s="9" t="s">
        <v>295</v>
      </c>
      <c r="E9" s="9" t="s">
        <v>220</v>
      </c>
    </row>
    <row r="10" spans="1:5" ht="12.75">
      <c r="A10" s="36">
        <v>1</v>
      </c>
      <c r="B10" s="36">
        <v>2</v>
      </c>
      <c r="C10" s="36">
        <v>3</v>
      </c>
      <c r="D10" s="36">
        <v>4</v>
      </c>
      <c r="E10" s="36">
        <v>5</v>
      </c>
    </row>
    <row r="11" spans="1:5" ht="7.5" customHeight="1">
      <c r="A11" s="10"/>
      <c r="B11" s="11"/>
      <c r="C11" s="12"/>
      <c r="D11" s="11"/>
      <c r="E11" s="12"/>
    </row>
    <row r="12" spans="1:5" s="58" customFormat="1" ht="12.75">
      <c r="A12" s="77" t="s">
        <v>3</v>
      </c>
      <c r="B12" s="78" t="s">
        <v>9</v>
      </c>
      <c r="C12" s="86">
        <f>C14+C17+C20+C25+C29+C33+C40+C44+C36</f>
        <v>151477635.27</v>
      </c>
      <c r="D12" s="86">
        <f>D14+D17+D20+D25+D29+D33+D40+D44+D36</f>
        <v>68218784.53000002</v>
      </c>
      <c r="E12" s="91">
        <f>D12/C12*100</f>
        <v>45.035548916778396</v>
      </c>
    </row>
    <row r="13" spans="1:5" s="58" customFormat="1" ht="12.75">
      <c r="A13" s="77"/>
      <c r="B13" s="78"/>
      <c r="C13" s="59"/>
      <c r="D13" s="59"/>
      <c r="E13" s="92"/>
    </row>
    <row r="14" spans="1:5" s="58" customFormat="1" ht="12.75">
      <c r="A14" s="75" t="s">
        <v>6</v>
      </c>
      <c r="B14" s="57" t="s">
        <v>10</v>
      </c>
      <c r="C14" s="100">
        <f>C15</f>
        <v>106808800</v>
      </c>
      <c r="D14" s="59">
        <f>D15</f>
        <v>47185083.37</v>
      </c>
      <c r="E14" s="92">
        <f>D14/C14*100</f>
        <v>44.17714960752298</v>
      </c>
    </row>
    <row r="15" spans="1:5" s="58" customFormat="1" ht="12.75">
      <c r="A15" s="2" t="s">
        <v>0</v>
      </c>
      <c r="B15" s="57" t="s">
        <v>11</v>
      </c>
      <c r="C15" s="100">
        <v>106808800</v>
      </c>
      <c r="D15" s="59">
        <v>47185083.37</v>
      </c>
      <c r="E15" s="92">
        <f>D15/C15*100</f>
        <v>44.17714960752298</v>
      </c>
    </row>
    <row r="16" spans="1:5" s="58" customFormat="1" ht="12.75">
      <c r="A16" s="2"/>
      <c r="B16" s="57"/>
      <c r="C16" s="100"/>
      <c r="D16" s="59"/>
      <c r="E16" s="92"/>
    </row>
    <row r="17" spans="1:5" s="58" customFormat="1" ht="27" customHeight="1">
      <c r="A17" s="79" t="s">
        <v>163</v>
      </c>
      <c r="B17" s="57" t="s">
        <v>164</v>
      </c>
      <c r="C17" s="100">
        <f>C18</f>
        <v>8802123</v>
      </c>
      <c r="D17" s="59">
        <f>D18</f>
        <v>4535036.9</v>
      </c>
      <c r="E17" s="92">
        <f>D17/C17*100</f>
        <v>51.52208052534599</v>
      </c>
    </row>
    <row r="18" spans="1:5" s="58" customFormat="1" ht="25.5">
      <c r="A18" s="2" t="s">
        <v>185</v>
      </c>
      <c r="B18" s="57" t="s">
        <v>186</v>
      </c>
      <c r="C18" s="100">
        <v>8802123</v>
      </c>
      <c r="D18" s="59">
        <v>4535036.9</v>
      </c>
      <c r="E18" s="92">
        <f>D18/C18*100</f>
        <v>51.52208052534599</v>
      </c>
    </row>
    <row r="19" spans="1:5" s="58" customFormat="1" ht="12.75">
      <c r="A19" s="2"/>
      <c r="B19" s="57"/>
      <c r="C19" s="100"/>
      <c r="D19" s="59"/>
      <c r="E19" s="92"/>
    </row>
    <row r="20" spans="1:5" s="58" customFormat="1" ht="12.75">
      <c r="A20" s="79" t="s">
        <v>1</v>
      </c>
      <c r="B20" s="57" t="s">
        <v>12</v>
      </c>
      <c r="C20" s="100">
        <f>SUM(C21:C23)</f>
        <v>24754823</v>
      </c>
      <c r="D20" s="90">
        <f>SUM(D21:D23)</f>
        <v>9928269.030000001</v>
      </c>
      <c r="E20" s="92">
        <f>D20/C20*100</f>
        <v>40.10640282097756</v>
      </c>
    </row>
    <row r="21" spans="1:5" s="58" customFormat="1" ht="25.5">
      <c r="A21" s="2" t="s">
        <v>21</v>
      </c>
      <c r="B21" s="57" t="s">
        <v>167</v>
      </c>
      <c r="C21" s="100">
        <v>5743000</v>
      </c>
      <c r="D21" s="59">
        <v>2360100.5</v>
      </c>
      <c r="E21" s="92">
        <f>D21/C21*100</f>
        <v>41.09525509315689</v>
      </c>
    </row>
    <row r="22" spans="1:5" s="58" customFormat="1" ht="12.75">
      <c r="A22" s="2" t="s">
        <v>8</v>
      </c>
      <c r="B22" s="57" t="s">
        <v>13</v>
      </c>
      <c r="C22" s="100">
        <v>19011823</v>
      </c>
      <c r="D22" s="59">
        <v>7570168.53</v>
      </c>
      <c r="E22" s="92">
        <f>D22/C22*100</f>
        <v>39.818214855040466</v>
      </c>
    </row>
    <row r="23" spans="1:5" s="58" customFormat="1" ht="25.5">
      <c r="A23" s="2" t="s">
        <v>297</v>
      </c>
      <c r="B23" s="57" t="s">
        <v>296</v>
      </c>
      <c r="C23" s="100"/>
      <c r="D23" s="59">
        <v>-2000</v>
      </c>
      <c r="E23" s="92"/>
    </row>
    <row r="24" spans="1:5" s="58" customFormat="1" ht="12.75">
      <c r="A24" s="2"/>
      <c r="B24" s="57"/>
      <c r="C24" s="100"/>
      <c r="D24" s="59"/>
      <c r="E24" s="92"/>
    </row>
    <row r="25" spans="1:5" s="58" customFormat="1" ht="12.75">
      <c r="A25" s="79" t="s">
        <v>187</v>
      </c>
      <c r="B25" s="57" t="s">
        <v>14</v>
      </c>
      <c r="C25" s="100">
        <f>SUM(C26:C27)</f>
        <v>1190000</v>
      </c>
      <c r="D25" s="59">
        <f>SUM(D26:D27)</f>
        <v>709267.96</v>
      </c>
      <c r="E25" s="92">
        <f>D25/C25*100</f>
        <v>59.60234957983192</v>
      </c>
    </row>
    <row r="26" spans="1:5" s="58" customFormat="1" ht="26.25" customHeight="1">
      <c r="A26" s="2" t="s">
        <v>109</v>
      </c>
      <c r="B26" s="57" t="s">
        <v>110</v>
      </c>
      <c r="C26" s="100">
        <v>633500</v>
      </c>
      <c r="D26" s="59">
        <v>232867.96</v>
      </c>
      <c r="E26" s="92">
        <f>D26/C26*100</f>
        <v>36.758951854775056</v>
      </c>
    </row>
    <row r="27" spans="1:5" s="58" customFormat="1" ht="38.25">
      <c r="A27" s="110" t="s">
        <v>111</v>
      </c>
      <c r="B27" s="57" t="s">
        <v>112</v>
      </c>
      <c r="C27" s="100">
        <v>556500</v>
      </c>
      <c r="D27" s="59">
        <v>476400</v>
      </c>
      <c r="E27" s="92">
        <f>D27/C27*100</f>
        <v>85.60646900269542</v>
      </c>
    </row>
    <row r="28" spans="1:5" s="58" customFormat="1" ht="12.75">
      <c r="A28" s="110"/>
      <c r="B28" s="57"/>
      <c r="C28" s="100"/>
      <c r="D28" s="59"/>
      <c r="E28" s="92"/>
    </row>
    <row r="29" spans="1:5" s="58" customFormat="1" ht="38.25">
      <c r="A29" s="75" t="s">
        <v>4</v>
      </c>
      <c r="B29" s="57" t="s">
        <v>15</v>
      </c>
      <c r="C29" s="100">
        <f>SUM(C30:C31)</f>
        <v>6288820</v>
      </c>
      <c r="D29" s="59">
        <f>SUM(D30:D31)</f>
        <v>3221452.47</v>
      </c>
      <c r="E29" s="92">
        <f>D29/C29*100</f>
        <v>51.225070362961574</v>
      </c>
    </row>
    <row r="30" spans="1:5" s="58" customFormat="1" ht="75" customHeight="1">
      <c r="A30" s="80" t="s">
        <v>188</v>
      </c>
      <c r="B30" s="81" t="s">
        <v>189</v>
      </c>
      <c r="C30" s="100">
        <v>6228000</v>
      </c>
      <c r="D30" s="59">
        <v>3221452.47</v>
      </c>
      <c r="E30" s="92">
        <f>D30/C30*100</f>
        <v>51.72531262042389</v>
      </c>
    </row>
    <row r="31" spans="1:5" s="58" customFormat="1" ht="75.75" customHeight="1">
      <c r="A31" s="80" t="s">
        <v>216</v>
      </c>
      <c r="B31" s="81" t="s">
        <v>217</v>
      </c>
      <c r="C31" s="100">
        <v>60820</v>
      </c>
      <c r="D31" s="59"/>
      <c r="E31" s="92">
        <f>D31/C31*100</f>
        <v>0</v>
      </c>
    </row>
    <row r="32" spans="1:5" s="58" customFormat="1" ht="12.75">
      <c r="A32" s="80"/>
      <c r="B32" s="81"/>
      <c r="C32" s="100"/>
      <c r="D32" s="59"/>
      <c r="E32" s="92"/>
    </row>
    <row r="33" spans="1:5" s="58" customFormat="1" ht="18" customHeight="1">
      <c r="A33" s="111" t="s">
        <v>7</v>
      </c>
      <c r="B33" s="112" t="s">
        <v>16</v>
      </c>
      <c r="C33" s="127">
        <f>SUM(C34:C34)</f>
        <v>1279300</v>
      </c>
      <c r="D33" s="59">
        <f>SUM(D34:D34)</f>
        <v>1832532.33</v>
      </c>
      <c r="E33" s="92">
        <f>D33/C33*100</f>
        <v>143.2449253498007</v>
      </c>
    </row>
    <row r="34" spans="1:5" s="58" customFormat="1" ht="12.75" customHeight="1">
      <c r="A34" s="113" t="s">
        <v>2</v>
      </c>
      <c r="B34" s="57" t="s">
        <v>17</v>
      </c>
      <c r="C34" s="100">
        <v>1279300</v>
      </c>
      <c r="D34" s="59">
        <v>1832532.33</v>
      </c>
      <c r="E34" s="92">
        <f>D34/C34*100</f>
        <v>143.2449253498007</v>
      </c>
    </row>
    <row r="35" spans="1:5" s="58" customFormat="1" ht="12.75">
      <c r="A35" s="2"/>
      <c r="B35" s="82"/>
      <c r="C35" s="100"/>
      <c r="D35" s="59"/>
      <c r="E35" s="92"/>
    </row>
    <row r="36" spans="1:5" s="58" customFormat="1" ht="25.5">
      <c r="A36" s="79" t="s">
        <v>190</v>
      </c>
      <c r="B36" s="57" t="s">
        <v>153</v>
      </c>
      <c r="C36" s="100">
        <f>SUM(C37:C38)</f>
        <v>1120769.27</v>
      </c>
      <c r="D36" s="59">
        <f>SUM(D37:D38)</f>
        <v>575007.0900000001</v>
      </c>
      <c r="E36" s="92">
        <f>D36/C36*100</f>
        <v>51.304680222005025</v>
      </c>
    </row>
    <row r="37" spans="1:5" s="58" customFormat="1" ht="12.75">
      <c r="A37" s="114" t="s">
        <v>227</v>
      </c>
      <c r="B37" s="115" t="s">
        <v>226</v>
      </c>
      <c r="C37" s="128">
        <v>420000</v>
      </c>
      <c r="D37" s="59">
        <v>137145</v>
      </c>
      <c r="E37" s="92">
        <f>D37/C37*100</f>
        <v>32.653571428571425</v>
      </c>
    </row>
    <row r="38" spans="1:5" s="58" customFormat="1" ht="15" customHeight="1">
      <c r="A38" s="104" t="s">
        <v>228</v>
      </c>
      <c r="B38" s="116" t="s">
        <v>218</v>
      </c>
      <c r="C38" s="90">
        <v>700769.27</v>
      </c>
      <c r="D38" s="59">
        <v>437862.09</v>
      </c>
      <c r="E38" s="92">
        <f>D38/C38*100</f>
        <v>62.483060936733146</v>
      </c>
    </row>
    <row r="39" spans="1:5" s="58" customFormat="1" ht="12.75">
      <c r="A39" s="117"/>
      <c r="B39" s="118"/>
      <c r="C39" s="127"/>
      <c r="D39" s="59"/>
      <c r="E39" s="92"/>
    </row>
    <row r="40" spans="1:5" s="58" customFormat="1" ht="25.5">
      <c r="A40" s="119" t="s">
        <v>27</v>
      </c>
      <c r="B40" s="120" t="s">
        <v>28</v>
      </c>
      <c r="C40" s="100">
        <f>SUM(C41:C42)</f>
        <v>549000</v>
      </c>
      <c r="D40" s="59">
        <f>SUM(D42:D42)</f>
        <v>5120.23</v>
      </c>
      <c r="E40" s="92">
        <f>D40/C40*100</f>
        <v>0.9326466302367942</v>
      </c>
    </row>
    <row r="41" spans="1:5" s="58" customFormat="1" ht="76.5">
      <c r="A41" s="83" t="s">
        <v>154</v>
      </c>
      <c r="B41" s="121" t="s">
        <v>191</v>
      </c>
      <c r="C41" s="100">
        <v>400000</v>
      </c>
      <c r="E41" s="92">
        <f>D41/C41*100</f>
        <v>0</v>
      </c>
    </row>
    <row r="42" spans="1:5" s="58" customFormat="1" ht="51">
      <c r="A42" s="2" t="s">
        <v>124</v>
      </c>
      <c r="B42" s="82" t="s">
        <v>114</v>
      </c>
      <c r="C42" s="100">
        <v>149000</v>
      </c>
      <c r="D42" s="59">
        <v>5120.23</v>
      </c>
      <c r="E42" s="92">
        <f>D42/C42*100</f>
        <v>3.4363959731543625</v>
      </c>
    </row>
    <row r="43" spans="1:5" s="58" customFormat="1" ht="12.75">
      <c r="A43" s="2"/>
      <c r="B43" s="82"/>
      <c r="C43" s="100"/>
      <c r="D43" s="59"/>
      <c r="E43" s="92"/>
    </row>
    <row r="44" spans="1:5" s="58" customFormat="1" ht="12.75">
      <c r="A44" s="79" t="s">
        <v>24</v>
      </c>
      <c r="B44" s="57" t="s">
        <v>23</v>
      </c>
      <c r="C44" s="100">
        <f>SUM(C45:C51)</f>
        <v>684000</v>
      </c>
      <c r="D44" s="90">
        <f>SUM(D45:D51)</f>
        <v>227015.15000000002</v>
      </c>
      <c r="E44" s="92">
        <f aca="true" t="shared" si="0" ref="E44:E51">D44/C44*100</f>
        <v>33.18934941520468</v>
      </c>
    </row>
    <row r="45" spans="1:5" s="58" customFormat="1" ht="25.5">
      <c r="A45" s="2" t="s">
        <v>299</v>
      </c>
      <c r="B45" s="57" t="s">
        <v>298</v>
      </c>
      <c r="C45" s="100"/>
      <c r="D45" s="59">
        <v>312.5</v>
      </c>
      <c r="E45" s="92"/>
    </row>
    <row r="46" spans="1:5" s="58" customFormat="1" ht="51">
      <c r="A46" s="2" t="s">
        <v>244</v>
      </c>
      <c r="B46" s="57" t="s">
        <v>245</v>
      </c>
      <c r="C46" s="100">
        <v>100000</v>
      </c>
      <c r="D46" s="59">
        <v>8313.43</v>
      </c>
      <c r="E46" s="92">
        <f t="shared" si="0"/>
        <v>8.31343</v>
      </c>
    </row>
    <row r="47" spans="1:5" s="58" customFormat="1" ht="101.25" customHeight="1">
      <c r="A47" s="84" t="s">
        <v>192</v>
      </c>
      <c r="B47" s="57" t="s">
        <v>160</v>
      </c>
      <c r="C47" s="100">
        <v>50000</v>
      </c>
      <c r="D47" s="59"/>
      <c r="E47" s="92">
        <f t="shared" si="0"/>
        <v>0</v>
      </c>
    </row>
    <row r="48" spans="1:5" s="58" customFormat="1" ht="51">
      <c r="A48" s="84" t="s">
        <v>115</v>
      </c>
      <c r="B48" s="57" t="s">
        <v>116</v>
      </c>
      <c r="C48" s="100">
        <v>10000</v>
      </c>
      <c r="D48" s="59">
        <v>1500</v>
      </c>
      <c r="E48" s="92">
        <f t="shared" si="0"/>
        <v>15</v>
      </c>
    </row>
    <row r="49" spans="1:5" s="58" customFormat="1" ht="25.5">
      <c r="A49" s="84" t="s">
        <v>301</v>
      </c>
      <c r="B49" s="57" t="s">
        <v>300</v>
      </c>
      <c r="C49" s="100"/>
      <c r="D49" s="59">
        <v>1000</v>
      </c>
      <c r="E49" s="92"/>
    </row>
    <row r="50" spans="1:5" s="58" customFormat="1" ht="63.75">
      <c r="A50" s="84" t="s">
        <v>193</v>
      </c>
      <c r="B50" s="57" t="s">
        <v>194</v>
      </c>
      <c r="C50" s="100">
        <v>34000</v>
      </c>
      <c r="D50" s="59">
        <v>37398.15</v>
      </c>
      <c r="E50" s="92">
        <f t="shared" si="0"/>
        <v>109.99455882352942</v>
      </c>
    </row>
    <row r="51" spans="1:5" s="58" customFormat="1" ht="38.25">
      <c r="A51" s="84" t="s">
        <v>195</v>
      </c>
      <c r="B51" s="85" t="s">
        <v>196</v>
      </c>
      <c r="C51" s="100">
        <v>490000</v>
      </c>
      <c r="D51" s="59">
        <v>178491.07</v>
      </c>
      <c r="E51" s="92">
        <f t="shared" si="0"/>
        <v>36.426748979591835</v>
      </c>
    </row>
    <row r="52" spans="1:5" s="58" customFormat="1" ht="12.75">
      <c r="A52" s="84"/>
      <c r="B52" s="85"/>
      <c r="C52" s="127"/>
      <c r="D52" s="89"/>
      <c r="E52" s="92"/>
    </row>
    <row r="53" spans="1:5" s="132" customFormat="1" ht="12.75">
      <c r="A53" s="129" t="s">
        <v>5</v>
      </c>
      <c r="B53" s="130" t="s">
        <v>18</v>
      </c>
      <c r="C53" s="131">
        <f>C55+C112+C115+C118</f>
        <v>784755316.9099998</v>
      </c>
      <c r="D53" s="131">
        <f>D55+D112+D115+D118</f>
        <v>268848693.15000004</v>
      </c>
      <c r="E53" s="91">
        <f>D53/C53*100</f>
        <v>34.2589196093122</v>
      </c>
    </row>
    <row r="54" spans="1:5" s="58" customFormat="1" ht="12.75">
      <c r="A54" s="75"/>
      <c r="B54" s="57"/>
      <c r="C54" s="89"/>
      <c r="D54" s="89"/>
      <c r="E54" s="92"/>
    </row>
    <row r="55" spans="1:5" ht="25.5">
      <c r="A55" s="75" t="s">
        <v>22</v>
      </c>
      <c r="B55" s="57" t="s">
        <v>197</v>
      </c>
      <c r="C55" s="19">
        <f>C57+C79+C101</f>
        <v>782052812.18</v>
      </c>
      <c r="D55" s="19">
        <f>D57+D79+D101</f>
        <v>266146188.42000002</v>
      </c>
      <c r="E55" s="93">
        <f>D55/C55*100</f>
        <v>34.031741114530114</v>
      </c>
    </row>
    <row r="56" spans="1:5" s="58" customFormat="1" ht="12.75">
      <c r="A56" s="75"/>
      <c r="B56" s="57"/>
      <c r="C56" s="86"/>
      <c r="D56" s="86"/>
      <c r="E56" s="91"/>
    </row>
    <row r="57" spans="1:5" s="58" customFormat="1" ht="25.5">
      <c r="A57" s="104" t="s">
        <v>198</v>
      </c>
      <c r="B57" s="99" t="s">
        <v>246</v>
      </c>
      <c r="C57" s="60">
        <f>C58+C59+C60+C62+C63+C64+C66+C67+C61+C65</f>
        <v>506370767.59</v>
      </c>
      <c r="D57" s="60">
        <f>D58+D59+D60+D62+D63+D64+D66+D67+D61+D65</f>
        <v>128238252.9</v>
      </c>
      <c r="E57" s="93">
        <f>D57/C57*100</f>
        <v>25.324971563886244</v>
      </c>
    </row>
    <row r="58" spans="1:5" s="58" customFormat="1" ht="26.25" customHeight="1">
      <c r="A58" s="102" t="s">
        <v>199</v>
      </c>
      <c r="B58" s="99" t="s">
        <v>247</v>
      </c>
      <c r="C58" s="60">
        <v>707100</v>
      </c>
      <c r="D58" s="60">
        <v>377734.64</v>
      </c>
      <c r="E58" s="93">
        <f>D58/C58*100</f>
        <v>53.42025738933673</v>
      </c>
    </row>
    <row r="59" spans="1:5" s="58" customFormat="1" ht="51">
      <c r="A59" s="102" t="s">
        <v>248</v>
      </c>
      <c r="B59" s="99" t="s">
        <v>249</v>
      </c>
      <c r="C59" s="60">
        <v>129880000</v>
      </c>
      <c r="D59" s="60"/>
      <c r="E59" s="93">
        <f>D59/C59*100</f>
        <v>0</v>
      </c>
    </row>
    <row r="60" spans="1:5" s="58" customFormat="1" ht="38.25">
      <c r="A60" s="102" t="s">
        <v>250</v>
      </c>
      <c r="B60" s="99" t="s">
        <v>251</v>
      </c>
      <c r="C60" s="59">
        <v>1051696.11</v>
      </c>
      <c r="D60" s="59">
        <v>1051696.11</v>
      </c>
      <c r="E60" s="93">
        <f aca="true" t="shared" si="1" ref="E60:E83">D60/C60*100</f>
        <v>100</v>
      </c>
    </row>
    <row r="61" spans="1:5" s="58" customFormat="1" ht="29.25" customHeight="1">
      <c r="A61" s="102" t="s">
        <v>303</v>
      </c>
      <c r="B61" s="99" t="s">
        <v>302</v>
      </c>
      <c r="C61" s="59">
        <v>544844.74</v>
      </c>
      <c r="D61" s="59">
        <v>385259.71</v>
      </c>
      <c r="E61" s="93">
        <f t="shared" si="1"/>
        <v>70.70999896227318</v>
      </c>
    </row>
    <row r="62" spans="1:5" s="58" customFormat="1" ht="25.5">
      <c r="A62" s="102" t="s">
        <v>221</v>
      </c>
      <c r="B62" s="99" t="s">
        <v>252</v>
      </c>
      <c r="C62" s="90">
        <v>2726085.8</v>
      </c>
      <c r="D62" s="87">
        <v>2726085.8</v>
      </c>
      <c r="E62" s="93">
        <f t="shared" si="1"/>
        <v>100</v>
      </c>
    </row>
    <row r="63" spans="1:5" s="58" customFormat="1" ht="75.75" customHeight="1">
      <c r="A63" s="102" t="s">
        <v>253</v>
      </c>
      <c r="B63" s="99" t="s">
        <v>254</v>
      </c>
      <c r="C63" s="59">
        <v>90713386.68</v>
      </c>
      <c r="D63" s="59"/>
      <c r="E63" s="93">
        <f t="shared" si="1"/>
        <v>0</v>
      </c>
    </row>
    <row r="64" spans="1:5" s="58" customFormat="1" ht="38.25">
      <c r="A64" s="102" t="s">
        <v>229</v>
      </c>
      <c r="B64" s="99" t="s">
        <v>255</v>
      </c>
      <c r="C64" s="60">
        <v>1768747.84</v>
      </c>
      <c r="D64" s="60">
        <v>859299.75</v>
      </c>
      <c r="E64" s="93">
        <f t="shared" si="1"/>
        <v>48.5823773500693</v>
      </c>
    </row>
    <row r="65" spans="1:5" s="58" customFormat="1" ht="25.5">
      <c r="A65" s="102" t="s">
        <v>305</v>
      </c>
      <c r="B65" s="99" t="s">
        <v>304</v>
      </c>
      <c r="C65" s="60">
        <v>1179934.04</v>
      </c>
      <c r="D65" s="60"/>
      <c r="E65" s="93">
        <f t="shared" si="1"/>
        <v>0</v>
      </c>
    </row>
    <row r="66" spans="1:5" s="58" customFormat="1" ht="27.75" customHeight="1">
      <c r="A66" s="102" t="s">
        <v>256</v>
      </c>
      <c r="B66" s="99" t="s">
        <v>257</v>
      </c>
      <c r="C66" s="59">
        <v>51203364.46</v>
      </c>
      <c r="D66" s="59">
        <v>11303364.46</v>
      </c>
      <c r="E66" s="93">
        <f t="shared" si="1"/>
        <v>22.075433087663946</v>
      </c>
    </row>
    <row r="67" spans="1:5" s="58" customFormat="1" ht="12.75">
      <c r="A67" s="2" t="s">
        <v>200</v>
      </c>
      <c r="B67" s="57" t="s">
        <v>258</v>
      </c>
      <c r="C67" s="60">
        <f>C68</f>
        <v>226595607.92</v>
      </c>
      <c r="D67" s="60">
        <f>D68</f>
        <v>111534812.43</v>
      </c>
      <c r="E67" s="93">
        <f t="shared" si="1"/>
        <v>49.22196570966971</v>
      </c>
    </row>
    <row r="68" spans="1:5" s="58" customFormat="1" ht="12.75">
      <c r="A68" s="56" t="s">
        <v>118</v>
      </c>
      <c r="B68" s="57" t="s">
        <v>259</v>
      </c>
      <c r="C68" s="60">
        <f>SUM(C69:C77)</f>
        <v>226595607.92</v>
      </c>
      <c r="D68" s="60">
        <f>SUM(D69:D77)</f>
        <v>111534812.43</v>
      </c>
      <c r="E68" s="93">
        <f t="shared" si="1"/>
        <v>49.22196570966971</v>
      </c>
    </row>
    <row r="69" spans="1:5" s="58" customFormat="1" ht="25.5">
      <c r="A69" s="62" t="s">
        <v>170</v>
      </c>
      <c r="B69" s="57"/>
      <c r="C69" s="60">
        <v>222336600</v>
      </c>
      <c r="D69" s="60">
        <v>111168600</v>
      </c>
      <c r="E69" s="93">
        <f t="shared" si="1"/>
        <v>50.00013493055124</v>
      </c>
    </row>
    <row r="70" spans="1:5" s="58" customFormat="1" ht="51">
      <c r="A70" s="62" t="s">
        <v>171</v>
      </c>
      <c r="B70" s="57"/>
      <c r="C70" s="60">
        <v>18900</v>
      </c>
      <c r="D70" s="60">
        <v>18900</v>
      </c>
      <c r="E70" s="93">
        <f t="shared" si="1"/>
        <v>100</v>
      </c>
    </row>
    <row r="71" spans="1:5" s="58" customFormat="1" ht="38.25">
      <c r="A71" s="62" t="s">
        <v>180</v>
      </c>
      <c r="B71" s="57"/>
      <c r="C71" s="60">
        <v>992700</v>
      </c>
      <c r="D71" s="60"/>
      <c r="E71" s="93">
        <f t="shared" si="1"/>
        <v>0</v>
      </c>
    </row>
    <row r="72" spans="1:5" s="58" customFormat="1" ht="51" customHeight="1">
      <c r="A72" s="62" t="s">
        <v>204</v>
      </c>
      <c r="B72" s="57"/>
      <c r="C72" s="60">
        <v>174200</v>
      </c>
      <c r="D72" s="60">
        <v>99000</v>
      </c>
      <c r="E72" s="93">
        <f t="shared" si="1"/>
        <v>56.831228473019515</v>
      </c>
    </row>
    <row r="73" spans="1:5" s="58" customFormat="1" ht="30" customHeight="1">
      <c r="A73" s="62" t="s">
        <v>172</v>
      </c>
      <c r="B73" s="57"/>
      <c r="C73" s="60">
        <v>114200</v>
      </c>
      <c r="D73" s="60">
        <v>45702.43</v>
      </c>
      <c r="E73" s="93">
        <f t="shared" si="1"/>
        <v>40.01964098073555</v>
      </c>
    </row>
    <row r="74" spans="1:5" s="58" customFormat="1" ht="38.25">
      <c r="A74" s="62" t="s">
        <v>260</v>
      </c>
      <c r="B74" s="57"/>
      <c r="C74" s="60">
        <v>2026100</v>
      </c>
      <c r="D74" s="60">
        <v>202610</v>
      </c>
      <c r="E74" s="93">
        <f t="shared" si="1"/>
        <v>10</v>
      </c>
    </row>
    <row r="75" spans="1:5" s="58" customFormat="1" ht="38.25">
      <c r="A75" s="62" t="s">
        <v>306</v>
      </c>
      <c r="B75" s="57"/>
      <c r="C75" s="60">
        <v>173800</v>
      </c>
      <c r="D75" s="60"/>
      <c r="E75" s="93">
        <f t="shared" si="1"/>
        <v>0</v>
      </c>
    </row>
    <row r="76" spans="1:5" s="58" customFormat="1" ht="38.25">
      <c r="A76" s="62" t="s">
        <v>307</v>
      </c>
      <c r="B76" s="57"/>
      <c r="C76" s="60">
        <v>609107.92</v>
      </c>
      <c r="D76" s="60"/>
      <c r="E76" s="93">
        <f t="shared" si="1"/>
        <v>0</v>
      </c>
    </row>
    <row r="77" spans="1:5" s="58" customFormat="1" ht="38.25">
      <c r="A77" s="62" t="s">
        <v>308</v>
      </c>
      <c r="B77" s="57"/>
      <c r="C77" s="60">
        <v>150000</v>
      </c>
      <c r="D77" s="60"/>
      <c r="E77" s="93">
        <f t="shared" si="1"/>
        <v>0</v>
      </c>
    </row>
    <row r="78" spans="1:5" s="58" customFormat="1" ht="12.75">
      <c r="A78" s="56"/>
      <c r="B78" s="57"/>
      <c r="C78" s="60"/>
      <c r="D78" s="60"/>
      <c r="E78" s="93"/>
    </row>
    <row r="79" spans="1:5" s="58" customFormat="1" ht="25.5">
      <c r="A79" s="104" t="s">
        <v>25</v>
      </c>
      <c r="B79" s="99" t="s">
        <v>261</v>
      </c>
      <c r="C79" s="87">
        <f>C80+C89+C90+C91+C92+C93+C96</f>
        <v>211119592.8</v>
      </c>
      <c r="D79" s="60">
        <f>D80+D89+D90+D91+D92+D93+D96</f>
        <v>136156301.19</v>
      </c>
      <c r="E79" s="93">
        <f t="shared" si="1"/>
        <v>64.49249895957549</v>
      </c>
    </row>
    <row r="80" spans="1:5" s="58" customFormat="1" ht="38.25">
      <c r="A80" s="104" t="s">
        <v>120</v>
      </c>
      <c r="B80" s="57" t="s">
        <v>262</v>
      </c>
      <c r="C80" s="60">
        <f>SUM(C81:C88)</f>
        <v>14222292.8</v>
      </c>
      <c r="D80" s="60">
        <f>SUM(D81:D88)</f>
        <v>11600341.34</v>
      </c>
      <c r="E80" s="93">
        <f t="shared" si="1"/>
        <v>81.56449528306715</v>
      </c>
    </row>
    <row r="81" spans="1:5" s="58" customFormat="1" ht="25.5" customHeight="1">
      <c r="A81" s="56" t="s">
        <v>173</v>
      </c>
      <c r="B81" s="57"/>
      <c r="C81" s="90">
        <v>2138400</v>
      </c>
      <c r="D81" s="60">
        <v>1070400</v>
      </c>
      <c r="E81" s="93">
        <f t="shared" si="1"/>
        <v>50.05611672278339</v>
      </c>
    </row>
    <row r="82" spans="1:5" s="58" customFormat="1" ht="25.5">
      <c r="A82" s="56" t="s">
        <v>174</v>
      </c>
      <c r="B82" s="57"/>
      <c r="C82" s="60">
        <v>354000</v>
      </c>
      <c r="D82" s="60">
        <f>7000+135898.86</f>
        <v>142898.86</v>
      </c>
      <c r="E82" s="93">
        <f t="shared" si="1"/>
        <v>40.36690960451977</v>
      </c>
    </row>
    <row r="83" spans="1:5" s="58" customFormat="1" ht="30.75" customHeight="1">
      <c r="A83" s="56" t="s">
        <v>175</v>
      </c>
      <c r="B83" s="57"/>
      <c r="C83" s="60">
        <v>775000</v>
      </c>
      <c r="D83" s="60">
        <v>349800</v>
      </c>
      <c r="E83" s="93">
        <f t="shared" si="1"/>
        <v>45.13548387096774</v>
      </c>
    </row>
    <row r="84" spans="1:5" s="58" customFormat="1" ht="54.75" customHeight="1">
      <c r="A84" s="56" t="s">
        <v>176</v>
      </c>
      <c r="B84" s="57"/>
      <c r="C84" s="60">
        <v>30000</v>
      </c>
      <c r="D84" s="60">
        <v>11516</v>
      </c>
      <c r="E84" s="93"/>
    </row>
    <row r="85" spans="1:5" s="58" customFormat="1" ht="25.5">
      <c r="A85" s="56" t="s">
        <v>178</v>
      </c>
      <c r="B85" s="57"/>
      <c r="C85" s="60">
        <v>118100</v>
      </c>
      <c r="D85" s="60">
        <v>53988.48</v>
      </c>
      <c r="E85" s="93"/>
    </row>
    <row r="86" spans="1:5" s="58" customFormat="1" ht="28.5" customHeight="1">
      <c r="A86" s="56" t="s">
        <v>179</v>
      </c>
      <c r="B86" s="57"/>
      <c r="C86" s="60">
        <v>25000</v>
      </c>
      <c r="D86" s="59">
        <v>6278</v>
      </c>
      <c r="E86" s="93">
        <f aca="true" t="shared" si="2" ref="E86:E105">D86/C86*100</f>
        <v>25.112000000000002</v>
      </c>
    </row>
    <row r="87" spans="1:5" s="58" customFormat="1" ht="25.5">
      <c r="A87" s="56" t="s">
        <v>230</v>
      </c>
      <c r="B87" s="57"/>
      <c r="C87" s="60">
        <v>1590592.8</v>
      </c>
      <c r="D87" s="59">
        <v>1425396</v>
      </c>
      <c r="E87" s="93">
        <f t="shared" si="2"/>
        <v>89.61413631446086</v>
      </c>
    </row>
    <row r="88" spans="1:5" s="58" customFormat="1" ht="76.5">
      <c r="A88" s="56" t="s">
        <v>263</v>
      </c>
      <c r="B88" s="57"/>
      <c r="C88" s="87">
        <v>9191200</v>
      </c>
      <c r="D88" s="59">
        <v>8540064</v>
      </c>
      <c r="E88" s="93">
        <f t="shared" si="2"/>
        <v>92.91565845591435</v>
      </c>
    </row>
    <row r="89" spans="1:5" s="58" customFormat="1" ht="69" customHeight="1">
      <c r="A89" s="2" t="s">
        <v>264</v>
      </c>
      <c r="B89" s="57" t="s">
        <v>265</v>
      </c>
      <c r="C89" s="100">
        <v>2614100</v>
      </c>
      <c r="D89" s="59">
        <v>1519000</v>
      </c>
      <c r="E89" s="93">
        <f t="shared" si="2"/>
        <v>58.10795302398532</v>
      </c>
    </row>
    <row r="90" spans="1:5" s="58" customFormat="1" ht="52.5" customHeight="1">
      <c r="A90" s="122" t="s">
        <v>266</v>
      </c>
      <c r="B90" s="57" t="s">
        <v>267</v>
      </c>
      <c r="C90" s="87">
        <v>1309100</v>
      </c>
      <c r="D90" s="60"/>
      <c r="E90" s="93">
        <f t="shared" si="2"/>
        <v>0</v>
      </c>
    </row>
    <row r="91" spans="1:5" s="58" customFormat="1" ht="51">
      <c r="A91" s="123" t="s">
        <v>119</v>
      </c>
      <c r="B91" s="57" t="s">
        <v>268</v>
      </c>
      <c r="C91" s="87">
        <v>1519100</v>
      </c>
      <c r="D91" s="60">
        <v>759560</v>
      </c>
      <c r="E91" s="93">
        <f t="shared" si="2"/>
        <v>50.00065828451057</v>
      </c>
    </row>
    <row r="92" spans="1:5" s="58" customFormat="1" ht="25.5" customHeight="1">
      <c r="A92" s="104" t="s">
        <v>232</v>
      </c>
      <c r="B92" s="57" t="s">
        <v>269</v>
      </c>
      <c r="C92" s="87">
        <v>4800</v>
      </c>
      <c r="D92" s="60">
        <v>4800</v>
      </c>
      <c r="E92" s="93">
        <f t="shared" si="2"/>
        <v>100</v>
      </c>
    </row>
    <row r="93" spans="1:5" s="58" customFormat="1" ht="12.75">
      <c r="A93" s="102" t="s">
        <v>270</v>
      </c>
      <c r="B93" s="124" t="s">
        <v>271</v>
      </c>
      <c r="C93" s="87">
        <f>SUM(C94:C95)</f>
        <v>3185900</v>
      </c>
      <c r="D93" s="60">
        <f>SUM(D94:D95)</f>
        <v>1344053.85</v>
      </c>
      <c r="E93" s="93">
        <f t="shared" si="2"/>
        <v>42.187571800747044</v>
      </c>
    </row>
    <row r="94" spans="1:5" s="58" customFormat="1" ht="38.25">
      <c r="A94" s="125" t="s">
        <v>272</v>
      </c>
      <c r="B94" s="124"/>
      <c r="C94" s="90">
        <v>1415900</v>
      </c>
      <c r="D94" s="60">
        <v>612939.86</v>
      </c>
      <c r="E94" s="93">
        <f t="shared" si="2"/>
        <v>43.28977046401582</v>
      </c>
    </row>
    <row r="95" spans="1:5" s="58" customFormat="1" ht="38.25">
      <c r="A95" s="125" t="s">
        <v>177</v>
      </c>
      <c r="B95" s="124"/>
      <c r="C95" s="90">
        <v>1770000</v>
      </c>
      <c r="D95" s="60">
        <v>731113.99</v>
      </c>
      <c r="E95" s="93">
        <f t="shared" si="2"/>
        <v>41.305875141242936</v>
      </c>
    </row>
    <row r="96" spans="1:5" s="58" customFormat="1" ht="25.5" customHeight="1">
      <c r="A96" s="104" t="s">
        <v>201</v>
      </c>
      <c r="B96" s="99" t="s">
        <v>273</v>
      </c>
      <c r="C96" s="60">
        <f>C97</f>
        <v>188264300</v>
      </c>
      <c r="D96" s="60">
        <f>D97</f>
        <v>120928546</v>
      </c>
      <c r="E96" s="93">
        <f t="shared" si="2"/>
        <v>64.23339209823637</v>
      </c>
    </row>
    <row r="97" spans="1:5" s="58" customFormat="1" ht="12.75">
      <c r="A97" s="2" t="s">
        <v>121</v>
      </c>
      <c r="B97" s="57" t="s">
        <v>274</v>
      </c>
      <c r="C97" s="60">
        <f>SUM(C98:C99)</f>
        <v>188264300</v>
      </c>
      <c r="D97" s="60">
        <f>SUM(D98:D99)</f>
        <v>120928546</v>
      </c>
      <c r="E97" s="93">
        <f t="shared" si="2"/>
        <v>64.23339209823637</v>
      </c>
    </row>
    <row r="98" spans="1:5" s="58" customFormat="1" ht="25.5">
      <c r="A98" s="56" t="s">
        <v>275</v>
      </c>
      <c r="B98" s="57"/>
      <c r="C98" s="60">
        <v>187026200</v>
      </c>
      <c r="D98" s="60">
        <v>120928546</v>
      </c>
      <c r="E98" s="93">
        <f t="shared" si="2"/>
        <v>64.65861253663925</v>
      </c>
    </row>
    <row r="99" spans="1:5" s="58" customFormat="1" ht="51">
      <c r="A99" s="103" t="s">
        <v>231</v>
      </c>
      <c r="B99" s="57"/>
      <c r="C99" s="60">
        <v>1238100</v>
      </c>
      <c r="D99" s="60"/>
      <c r="E99" s="93"/>
    </row>
    <row r="100" spans="1:5" s="58" customFormat="1" ht="12.75">
      <c r="A100" s="56"/>
      <c r="B100" s="57"/>
      <c r="C100" s="59"/>
      <c r="D100" s="59"/>
      <c r="E100" s="93"/>
    </row>
    <row r="101" spans="1:5" s="58" customFormat="1" ht="12.75">
      <c r="A101" s="79" t="s">
        <v>26</v>
      </c>
      <c r="B101" s="57" t="s">
        <v>276</v>
      </c>
      <c r="C101" s="59">
        <f>C102+C107+C108</f>
        <v>64562451.79</v>
      </c>
      <c r="D101" s="59">
        <f>D102+D107+D108</f>
        <v>1751634.33</v>
      </c>
      <c r="E101" s="93">
        <f t="shared" si="2"/>
        <v>2.7130852088726107</v>
      </c>
    </row>
    <row r="102" spans="1:5" s="58" customFormat="1" ht="41.25" customHeight="1">
      <c r="A102" s="2" t="s">
        <v>122</v>
      </c>
      <c r="B102" s="57" t="s">
        <v>277</v>
      </c>
      <c r="C102" s="100">
        <f>SUM(C103:C106)</f>
        <v>5748200</v>
      </c>
      <c r="D102" s="90">
        <f>SUM(D103:D106)</f>
        <v>1595634.33</v>
      </c>
      <c r="E102" s="93">
        <f t="shared" si="2"/>
        <v>27.75885198844856</v>
      </c>
    </row>
    <row r="103" spans="1:5" s="58" customFormat="1" ht="25.5">
      <c r="A103" s="56" t="s">
        <v>202</v>
      </c>
      <c r="B103" s="57"/>
      <c r="C103" s="90">
        <v>3632800</v>
      </c>
      <c r="D103" s="59">
        <v>1130958</v>
      </c>
      <c r="E103" s="93">
        <f t="shared" si="2"/>
        <v>31.131854217132794</v>
      </c>
    </row>
    <row r="104" spans="1:5" s="58" customFormat="1" ht="25.5">
      <c r="A104" s="56" t="s">
        <v>203</v>
      </c>
      <c r="B104" s="57"/>
      <c r="C104" s="90">
        <v>797500</v>
      </c>
      <c r="D104" s="59">
        <v>238540.96</v>
      </c>
      <c r="E104" s="93">
        <f t="shared" si="2"/>
        <v>29.9110921630094</v>
      </c>
    </row>
    <row r="105" spans="1:5" s="58" customFormat="1" ht="25.5">
      <c r="A105" s="56" t="s">
        <v>207</v>
      </c>
      <c r="B105" s="57"/>
      <c r="C105" s="90">
        <v>1262900</v>
      </c>
      <c r="D105" s="60">
        <v>214719.37</v>
      </c>
      <c r="E105" s="93">
        <f t="shared" si="2"/>
        <v>17.002088051310476</v>
      </c>
    </row>
    <row r="106" spans="1:5" s="58" customFormat="1" ht="38.25">
      <c r="A106" s="56" t="s">
        <v>278</v>
      </c>
      <c r="B106" s="57"/>
      <c r="C106" s="90">
        <v>55000</v>
      </c>
      <c r="D106" s="60">
        <v>11416</v>
      </c>
      <c r="E106" s="93"/>
    </row>
    <row r="107" spans="1:5" s="58" customFormat="1" ht="76.5">
      <c r="A107" s="2" t="s">
        <v>279</v>
      </c>
      <c r="B107" s="57" t="s">
        <v>280</v>
      </c>
      <c r="C107" s="60">
        <v>57758251.79</v>
      </c>
      <c r="D107" s="60"/>
      <c r="E107" s="93"/>
    </row>
    <row r="108" spans="1:5" s="58" customFormat="1" ht="25.5">
      <c r="A108" s="2" t="s">
        <v>222</v>
      </c>
      <c r="B108" s="57" t="s">
        <v>281</v>
      </c>
      <c r="C108" s="59">
        <f>SUM(C109:C110)</f>
        <v>1056000</v>
      </c>
      <c r="D108" s="59">
        <v>156000</v>
      </c>
      <c r="E108" s="93">
        <f aca="true" t="shared" si="3" ref="E108:E121">D108/C108*100</f>
        <v>14.772727272727273</v>
      </c>
    </row>
    <row r="109" spans="1:5" s="58" customFormat="1" ht="52.5" customHeight="1">
      <c r="A109" s="56" t="s">
        <v>282</v>
      </c>
      <c r="B109" s="57"/>
      <c r="C109" s="59">
        <v>700000</v>
      </c>
      <c r="D109" s="59"/>
      <c r="E109" s="93">
        <f t="shared" si="3"/>
        <v>0</v>
      </c>
    </row>
    <row r="110" spans="1:5" s="58" customFormat="1" ht="24" customHeight="1">
      <c r="A110" s="56" t="s">
        <v>283</v>
      </c>
      <c r="B110" s="57"/>
      <c r="C110" s="100">
        <v>356000</v>
      </c>
      <c r="D110" s="59">
        <v>156000</v>
      </c>
      <c r="E110" s="93">
        <f t="shared" si="3"/>
        <v>43.82022471910113</v>
      </c>
    </row>
    <row r="111" spans="1:5" s="58" customFormat="1" ht="12.75">
      <c r="A111" s="56"/>
      <c r="B111" s="57"/>
      <c r="C111" s="100"/>
      <c r="D111" s="59"/>
      <c r="E111" s="93"/>
    </row>
    <row r="112" spans="1:5" s="58" customFormat="1" ht="12.75">
      <c r="A112" s="79" t="s">
        <v>158</v>
      </c>
      <c r="B112" s="1" t="s">
        <v>157</v>
      </c>
      <c r="C112" s="100">
        <f>C113</f>
        <v>2650000</v>
      </c>
      <c r="D112" s="100">
        <f>D113</f>
        <v>2650000</v>
      </c>
      <c r="E112" s="93">
        <f t="shared" si="3"/>
        <v>100</v>
      </c>
    </row>
    <row r="113" spans="1:5" s="58" customFormat="1" ht="33" customHeight="1">
      <c r="A113" s="2" t="s">
        <v>159</v>
      </c>
      <c r="B113" s="88" t="s">
        <v>284</v>
      </c>
      <c r="C113" s="100">
        <v>2650000</v>
      </c>
      <c r="D113" s="100">
        <v>2650000</v>
      </c>
      <c r="E113" s="93">
        <f t="shared" si="3"/>
        <v>100</v>
      </c>
    </row>
    <row r="114" spans="1:5" s="58" customFormat="1" ht="12.75">
      <c r="A114" s="56"/>
      <c r="B114" s="126"/>
      <c r="C114" s="100"/>
      <c r="D114" s="100"/>
      <c r="E114" s="93"/>
    </row>
    <row r="115" spans="1:5" s="58" customFormat="1" ht="54.75" customHeight="1">
      <c r="A115" s="79" t="s">
        <v>285</v>
      </c>
      <c r="B115" s="126" t="s">
        <v>286</v>
      </c>
      <c r="C115" s="90">
        <f>C116+C117</f>
        <v>3161511.8</v>
      </c>
      <c r="D115" s="90">
        <f>D116+D117</f>
        <v>2261511.8</v>
      </c>
      <c r="E115" s="93">
        <f t="shared" si="3"/>
        <v>71.53260664723756</v>
      </c>
    </row>
    <row r="116" spans="1:5" s="58" customFormat="1" ht="25.5">
      <c r="A116" s="2" t="s">
        <v>310</v>
      </c>
      <c r="B116" s="126" t="s">
        <v>309</v>
      </c>
      <c r="C116" s="90">
        <v>479454.34</v>
      </c>
      <c r="D116" s="90">
        <v>479454.34</v>
      </c>
      <c r="E116" s="93">
        <f t="shared" si="3"/>
        <v>100</v>
      </c>
    </row>
    <row r="117" spans="1:5" s="58" customFormat="1" ht="51">
      <c r="A117" s="2" t="s">
        <v>287</v>
      </c>
      <c r="B117" s="57" t="s">
        <v>288</v>
      </c>
      <c r="C117" s="59">
        <v>2682057.46</v>
      </c>
      <c r="D117" s="59">
        <v>1782057.46</v>
      </c>
      <c r="E117" s="93">
        <f t="shared" si="3"/>
        <v>66.44367194131627</v>
      </c>
    </row>
    <row r="118" spans="1:5" s="58" customFormat="1" ht="38.25">
      <c r="A118" s="79" t="s">
        <v>117</v>
      </c>
      <c r="B118" s="57" t="s">
        <v>125</v>
      </c>
      <c r="C118" s="59">
        <f>C119+C120+C121</f>
        <v>-3109007.07</v>
      </c>
      <c r="D118" s="59">
        <f>D119+D120+D121</f>
        <v>-2209007.07</v>
      </c>
      <c r="E118" s="93">
        <f t="shared" si="3"/>
        <v>71.05185096925494</v>
      </c>
    </row>
    <row r="119" spans="1:5" s="58" customFormat="1" ht="25.5" customHeight="1">
      <c r="A119" s="2" t="s">
        <v>312</v>
      </c>
      <c r="B119" s="115" t="s">
        <v>311</v>
      </c>
      <c r="C119" s="59">
        <v>-769.27</v>
      </c>
      <c r="D119" s="59">
        <v>-769.27</v>
      </c>
      <c r="E119" s="93">
        <f t="shared" si="3"/>
        <v>100</v>
      </c>
    </row>
    <row r="120" spans="1:5" s="58" customFormat="1" ht="66.75" customHeight="1">
      <c r="A120" s="2" t="s">
        <v>314</v>
      </c>
      <c r="B120" s="115" t="s">
        <v>313</v>
      </c>
      <c r="C120" s="59">
        <v>-23106.34</v>
      </c>
      <c r="D120" s="59">
        <v>-23106.34</v>
      </c>
      <c r="E120" s="93">
        <f t="shared" si="3"/>
        <v>100</v>
      </c>
    </row>
    <row r="121" spans="1:5" s="58" customFormat="1" ht="12.75" customHeight="1">
      <c r="A121" s="2" t="s">
        <v>223</v>
      </c>
      <c r="B121" s="134" t="s">
        <v>289</v>
      </c>
      <c r="C121" s="59">
        <v>-3085131.46</v>
      </c>
      <c r="D121" s="59">
        <v>-2185131.46</v>
      </c>
      <c r="E121" s="93">
        <f t="shared" si="3"/>
        <v>70.82782333041978</v>
      </c>
    </row>
    <row r="122" spans="1:5" ht="12.75">
      <c r="A122" s="49"/>
      <c r="B122" s="7"/>
      <c r="C122" s="133"/>
      <c r="D122" s="133"/>
      <c r="E122" s="94"/>
    </row>
    <row r="123" spans="1:5" ht="12.75">
      <c r="A123" s="20" t="s">
        <v>20</v>
      </c>
      <c r="B123" s="21"/>
      <c r="C123" s="22">
        <f>C12+C53</f>
        <v>936232952.1799998</v>
      </c>
      <c r="D123" s="22">
        <f>D12+D53</f>
        <v>337067477.68000007</v>
      </c>
      <c r="E123" s="95">
        <f>SUM(D123/C123*100)</f>
        <v>36.00252233112978</v>
      </c>
    </row>
    <row r="124" spans="1:5" ht="12.75">
      <c r="A124" s="24" t="s">
        <v>65</v>
      </c>
      <c r="B124" s="25"/>
      <c r="C124" s="26"/>
      <c r="D124" s="26"/>
      <c r="E124" s="96"/>
    </row>
    <row r="125" spans="1:5" ht="12.75">
      <c r="A125" s="38" t="s">
        <v>31</v>
      </c>
      <c r="B125" s="14" t="s">
        <v>58</v>
      </c>
      <c r="C125" s="41">
        <f>SUM(C126:C133)</f>
        <v>98342998.59</v>
      </c>
      <c r="D125" s="41">
        <f>SUM(D126:D133)</f>
        <v>47159633.82</v>
      </c>
      <c r="E125" s="91">
        <f aca="true" t="shared" si="4" ref="E125:E130">SUM(D125/C125*100)</f>
        <v>47.95423618982005</v>
      </c>
    </row>
    <row r="126" spans="1:5" ht="25.5">
      <c r="A126" s="3" t="s">
        <v>32</v>
      </c>
      <c r="B126" s="17" t="s">
        <v>66</v>
      </c>
      <c r="C126" s="42">
        <v>2628400</v>
      </c>
      <c r="D126" s="42">
        <v>1364649.92</v>
      </c>
      <c r="E126" s="48">
        <f t="shared" si="4"/>
        <v>51.91941561406178</v>
      </c>
    </row>
    <row r="127" spans="1:5" ht="38.25">
      <c r="A127" s="3" t="s">
        <v>33</v>
      </c>
      <c r="B127" s="17" t="s">
        <v>67</v>
      </c>
      <c r="C127" s="42">
        <v>1761900</v>
      </c>
      <c r="D127" s="42">
        <v>991338.94</v>
      </c>
      <c r="E127" s="93">
        <f t="shared" si="4"/>
        <v>56.26533514955445</v>
      </c>
    </row>
    <row r="128" spans="1:5" ht="40.5" customHeight="1">
      <c r="A128" s="3" t="s">
        <v>34</v>
      </c>
      <c r="B128" s="17" t="s">
        <v>68</v>
      </c>
      <c r="C128" s="42">
        <v>40300460</v>
      </c>
      <c r="D128" s="42">
        <v>18808603.62</v>
      </c>
      <c r="E128" s="93">
        <f t="shared" si="4"/>
        <v>46.67094028207123</v>
      </c>
    </row>
    <row r="129" spans="1:5" ht="12.75">
      <c r="A129" s="3" t="s">
        <v>211</v>
      </c>
      <c r="B129" s="17" t="s">
        <v>208</v>
      </c>
      <c r="C129" s="42">
        <v>4800</v>
      </c>
      <c r="D129" s="42">
        <v>4800</v>
      </c>
      <c r="E129" s="93">
        <f t="shared" si="4"/>
        <v>100</v>
      </c>
    </row>
    <row r="130" spans="1:5" ht="38.25">
      <c r="A130" s="4" t="s">
        <v>35</v>
      </c>
      <c r="B130" s="17" t="s">
        <v>69</v>
      </c>
      <c r="C130" s="42">
        <v>15643200</v>
      </c>
      <c r="D130" s="42">
        <v>7752207.37</v>
      </c>
      <c r="E130" s="93">
        <f t="shared" si="4"/>
        <v>49.55640386877365</v>
      </c>
    </row>
    <row r="131" spans="1:5" ht="12.75" hidden="1">
      <c r="A131" s="4" t="s">
        <v>212</v>
      </c>
      <c r="B131" s="17" t="s">
        <v>209</v>
      </c>
      <c r="C131" s="42"/>
      <c r="D131" s="42"/>
      <c r="E131" s="93"/>
    </row>
    <row r="132" spans="1:5" ht="12.75">
      <c r="A132" s="3" t="s">
        <v>37</v>
      </c>
      <c r="B132" s="17" t="s">
        <v>70</v>
      </c>
      <c r="C132" s="42">
        <v>1048768.99</v>
      </c>
      <c r="D132" s="42"/>
      <c r="E132" s="93" t="s">
        <v>113</v>
      </c>
    </row>
    <row r="133" spans="1:5" ht="12.75">
      <c r="A133" s="3" t="s">
        <v>38</v>
      </c>
      <c r="B133" s="17" t="s">
        <v>126</v>
      </c>
      <c r="C133" s="42">
        <v>36955469.6</v>
      </c>
      <c r="D133" s="42">
        <v>18238033.97</v>
      </c>
      <c r="E133" s="93">
        <f>SUM(D133/C133*100)</f>
        <v>49.3513792881149</v>
      </c>
    </row>
    <row r="134" spans="1:5" ht="12.75">
      <c r="A134" s="3"/>
      <c r="B134" s="17"/>
      <c r="C134" s="41"/>
      <c r="D134" s="42"/>
      <c r="E134" s="97"/>
    </row>
    <row r="135" spans="1:5" ht="12.75">
      <c r="A135" s="39" t="s">
        <v>128</v>
      </c>
      <c r="B135" s="14" t="s">
        <v>127</v>
      </c>
      <c r="C135" s="41">
        <f>SUM(C136)</f>
        <v>1519100</v>
      </c>
      <c r="D135" s="41">
        <f>SUM(D136)</f>
        <v>759560</v>
      </c>
      <c r="E135" s="91">
        <f>SUM(D135/C135*100)</f>
        <v>50.00065828451057</v>
      </c>
    </row>
    <row r="136" spans="1:5" ht="12.75">
      <c r="A136" s="5" t="s">
        <v>130</v>
      </c>
      <c r="B136" s="17" t="s">
        <v>129</v>
      </c>
      <c r="C136" s="42">
        <v>1519100</v>
      </c>
      <c r="D136" s="42">
        <v>759560</v>
      </c>
      <c r="E136" s="93">
        <f>SUM(D136/C136*100)</f>
        <v>50.00065828451057</v>
      </c>
    </row>
    <row r="137" spans="1:5" ht="12.75">
      <c r="A137" s="3"/>
      <c r="B137" s="17"/>
      <c r="C137" s="41"/>
      <c r="D137" s="42"/>
      <c r="E137" s="93"/>
    </row>
    <row r="138" spans="1:5" ht="25.5">
      <c r="A138" s="39" t="s">
        <v>39</v>
      </c>
      <c r="B138" s="14" t="s">
        <v>59</v>
      </c>
      <c r="C138" s="41">
        <f>SUM(C139:C142)</f>
        <v>120000</v>
      </c>
      <c r="D138" s="41">
        <f>SUM(D139:D142)</f>
        <v>0</v>
      </c>
      <c r="E138" s="93">
        <f>SUM(D138/C138*100)</f>
        <v>0</v>
      </c>
    </row>
    <row r="139" spans="1:5" ht="12.75" hidden="1">
      <c r="A139" s="5" t="s">
        <v>206</v>
      </c>
      <c r="B139" s="17" t="s">
        <v>205</v>
      </c>
      <c r="C139" s="42"/>
      <c r="D139" s="42"/>
      <c r="E139" s="93" t="e">
        <f>SUM(D139/C139*100)</f>
        <v>#DIV/0!</v>
      </c>
    </row>
    <row r="140" spans="1:5" ht="38.25" hidden="1">
      <c r="A140" s="4" t="s">
        <v>123</v>
      </c>
      <c r="B140" s="17" t="s">
        <v>71</v>
      </c>
      <c r="C140" s="42"/>
      <c r="D140" s="42"/>
      <c r="E140" s="93" t="e">
        <f>SUM(D140/C140*100)</f>
        <v>#DIV/0!</v>
      </c>
    </row>
    <row r="141" spans="1:5" ht="12.75">
      <c r="A141" s="4" t="s">
        <v>233</v>
      </c>
      <c r="B141" s="17" t="s">
        <v>234</v>
      </c>
      <c r="C141" s="42">
        <v>100000</v>
      </c>
      <c r="D141" s="42"/>
      <c r="E141" s="93">
        <f>SUM(D141/C141*100)</f>
        <v>0</v>
      </c>
    </row>
    <row r="142" spans="1:5" ht="25.5">
      <c r="A142" s="4" t="s">
        <v>213</v>
      </c>
      <c r="B142" s="17" t="s">
        <v>210</v>
      </c>
      <c r="C142" s="42">
        <v>20000</v>
      </c>
      <c r="D142" s="42"/>
      <c r="E142" s="93">
        <f>SUM(D142/C142*100)</f>
        <v>0</v>
      </c>
    </row>
    <row r="143" spans="1:5" ht="12.75">
      <c r="A143" s="27"/>
      <c r="B143" s="17"/>
      <c r="C143" s="41"/>
      <c r="D143" s="42"/>
      <c r="E143" s="93"/>
    </row>
    <row r="144" spans="1:5" ht="12.75">
      <c r="A144" s="38" t="s">
        <v>40</v>
      </c>
      <c r="B144" s="14" t="s">
        <v>60</v>
      </c>
      <c r="C144" s="41">
        <f>SUM(C145:C149)</f>
        <v>18489031.04</v>
      </c>
      <c r="D144" s="41">
        <f>SUM(D145:D149)</f>
        <v>6458232.0200000005</v>
      </c>
      <c r="E144" s="91">
        <f>SUM(D144/C144*100)</f>
        <v>34.93007289580493</v>
      </c>
    </row>
    <row r="145" spans="1:5" ht="12.75">
      <c r="A145" s="3" t="s">
        <v>41</v>
      </c>
      <c r="B145" s="17" t="s">
        <v>72</v>
      </c>
      <c r="C145" s="42">
        <v>274500</v>
      </c>
      <c r="D145" s="42"/>
      <c r="E145" s="93">
        <f>SUM(D145/C145*100)</f>
        <v>0</v>
      </c>
    </row>
    <row r="146" spans="1:5" ht="12.75" hidden="1">
      <c r="A146" s="3" t="s">
        <v>42</v>
      </c>
      <c r="B146" s="17" t="s">
        <v>73</v>
      </c>
      <c r="C146" s="42"/>
      <c r="D146" s="42"/>
      <c r="E146" s="93" t="e">
        <f>SUM(D146/C146*100)</f>
        <v>#DIV/0!</v>
      </c>
    </row>
    <row r="147" spans="1:5" ht="12.75">
      <c r="A147" s="3" t="s">
        <v>42</v>
      </c>
      <c r="B147" s="17" t="s">
        <v>73</v>
      </c>
      <c r="C147" s="42">
        <v>5436465.66</v>
      </c>
      <c r="D147" s="42">
        <v>2489199.83</v>
      </c>
      <c r="E147" s="93">
        <f>SUM(D147/C147*100)</f>
        <v>45.78709745772587</v>
      </c>
    </row>
    <row r="148" spans="1:5" ht="12.75">
      <c r="A148" s="4" t="s">
        <v>43</v>
      </c>
      <c r="B148" s="17" t="s">
        <v>74</v>
      </c>
      <c r="C148" s="42">
        <v>12304665.38</v>
      </c>
      <c r="D148" s="42">
        <v>3826161.47</v>
      </c>
      <c r="E148" s="93">
        <f aca="true" t="shared" si="5" ref="E148:E195">SUM(D148/C148*100)</f>
        <v>31.095209433480747</v>
      </c>
    </row>
    <row r="149" spans="1:5" ht="12.75">
      <c r="A149" s="3" t="s">
        <v>44</v>
      </c>
      <c r="B149" s="17" t="s">
        <v>75</v>
      </c>
      <c r="C149" s="42">
        <v>473400</v>
      </c>
      <c r="D149" s="42">
        <v>142870.72</v>
      </c>
      <c r="E149" s="93">
        <f t="shared" si="5"/>
        <v>30.17970426700465</v>
      </c>
    </row>
    <row r="150" spans="1:5" ht="12.75">
      <c r="A150" s="4"/>
      <c r="B150" s="17"/>
      <c r="C150" s="41"/>
      <c r="D150" s="42"/>
      <c r="E150" s="93"/>
    </row>
    <row r="151" spans="1:5" ht="12.75">
      <c r="A151" s="38" t="s">
        <v>45</v>
      </c>
      <c r="B151" s="14" t="s">
        <v>62</v>
      </c>
      <c r="C151" s="41">
        <f>SUM(C152:C154)</f>
        <v>6301786.84</v>
      </c>
      <c r="D151" s="41">
        <f>SUM(D152:D154)</f>
        <v>1452232.76</v>
      </c>
      <c r="E151" s="91">
        <f t="shared" si="5"/>
        <v>23.044777566611568</v>
      </c>
    </row>
    <row r="152" spans="1:5" ht="12.75">
      <c r="A152" s="3" t="s">
        <v>215</v>
      </c>
      <c r="B152" s="17" t="s">
        <v>214</v>
      </c>
      <c r="C152" s="42">
        <v>718412</v>
      </c>
      <c r="D152" s="42">
        <v>201932.01</v>
      </c>
      <c r="E152" s="93">
        <f t="shared" si="5"/>
        <v>28.10810649042611</v>
      </c>
    </row>
    <row r="153" spans="1:5" ht="12.75">
      <c r="A153" s="3" t="s">
        <v>46</v>
      </c>
      <c r="B153" s="17" t="s">
        <v>76</v>
      </c>
      <c r="C153" s="42">
        <v>3029799</v>
      </c>
      <c r="D153" s="42">
        <v>167340</v>
      </c>
      <c r="E153" s="93">
        <f t="shared" si="5"/>
        <v>5.523138663653925</v>
      </c>
    </row>
    <row r="154" spans="1:5" ht="12.75">
      <c r="A154" s="3" t="s">
        <v>132</v>
      </c>
      <c r="B154" s="17" t="s">
        <v>131</v>
      </c>
      <c r="C154" s="42">
        <v>2553575.84</v>
      </c>
      <c r="D154" s="42">
        <v>1082960.75</v>
      </c>
      <c r="E154" s="93">
        <f t="shared" si="5"/>
        <v>42.409578483480644</v>
      </c>
    </row>
    <row r="155" spans="1:5" ht="12.75">
      <c r="A155" s="3"/>
      <c r="B155" s="17"/>
      <c r="C155" s="41"/>
      <c r="D155" s="42"/>
      <c r="E155" s="93"/>
    </row>
    <row r="156" spans="1:5" s="37" customFormat="1" ht="12.75">
      <c r="A156" s="38" t="s">
        <v>292</v>
      </c>
      <c r="B156" s="14" t="s">
        <v>290</v>
      </c>
      <c r="C156" s="41">
        <f>C157</f>
        <v>300000</v>
      </c>
      <c r="D156" s="41">
        <f>D157</f>
        <v>0</v>
      </c>
      <c r="E156" s="91">
        <f t="shared" si="5"/>
        <v>0</v>
      </c>
    </row>
    <row r="157" spans="1:5" ht="12.75">
      <c r="A157" s="3" t="s">
        <v>293</v>
      </c>
      <c r="B157" s="17" t="s">
        <v>291</v>
      </c>
      <c r="C157" s="42">
        <v>300000</v>
      </c>
      <c r="D157" s="42"/>
      <c r="E157" s="93">
        <f t="shared" si="5"/>
        <v>0</v>
      </c>
    </row>
    <row r="158" spans="1:5" ht="12.75">
      <c r="A158" s="3"/>
      <c r="B158" s="17"/>
      <c r="C158" s="41"/>
      <c r="D158" s="42"/>
      <c r="E158" s="93"/>
    </row>
    <row r="159" spans="1:5" ht="12.75">
      <c r="A159" s="38" t="s">
        <v>47</v>
      </c>
      <c r="B159" s="14" t="s">
        <v>64</v>
      </c>
      <c r="C159" s="41">
        <f>SUM(C160:C164)</f>
        <v>680123516.12</v>
      </c>
      <c r="D159" s="41">
        <f>SUM(D160:D164)</f>
        <v>222952695.57</v>
      </c>
      <c r="E159" s="91">
        <f t="shared" si="5"/>
        <v>32.78120669050099</v>
      </c>
    </row>
    <row r="160" spans="1:5" ht="12.75">
      <c r="A160" s="3" t="s">
        <v>48</v>
      </c>
      <c r="B160" s="17" t="s">
        <v>77</v>
      </c>
      <c r="C160" s="42">
        <v>271178525.64</v>
      </c>
      <c r="D160" s="42">
        <v>54292040.52</v>
      </c>
      <c r="E160" s="93">
        <f t="shared" si="5"/>
        <v>20.020774282132795</v>
      </c>
    </row>
    <row r="161" spans="1:5" ht="12.75">
      <c r="A161" s="3" t="s">
        <v>49</v>
      </c>
      <c r="B161" s="17" t="s">
        <v>78</v>
      </c>
      <c r="C161" s="42">
        <v>369013430.58</v>
      </c>
      <c r="D161" s="42">
        <v>145663049.2</v>
      </c>
      <c r="E161" s="93">
        <f t="shared" si="5"/>
        <v>39.47364435247055</v>
      </c>
    </row>
    <row r="162" spans="1:5" ht="12.75">
      <c r="A162" s="3" t="s">
        <v>224</v>
      </c>
      <c r="B162" s="17" t="s">
        <v>225</v>
      </c>
      <c r="C162" s="42">
        <v>23749967.1</v>
      </c>
      <c r="D162" s="42">
        <v>14200514.06</v>
      </c>
      <c r="E162" s="93"/>
    </row>
    <row r="163" spans="1:5" ht="12.75">
      <c r="A163" s="3" t="s">
        <v>50</v>
      </c>
      <c r="B163" s="17" t="s">
        <v>79</v>
      </c>
      <c r="C163" s="42">
        <v>4189492.8</v>
      </c>
      <c r="D163" s="42">
        <v>3056106.94</v>
      </c>
      <c r="E163" s="93">
        <f t="shared" si="5"/>
        <v>72.94694336269059</v>
      </c>
    </row>
    <row r="164" spans="1:5" ht="12.75">
      <c r="A164" s="3" t="s">
        <v>51</v>
      </c>
      <c r="B164" s="17" t="s">
        <v>80</v>
      </c>
      <c r="C164" s="42">
        <v>11992100</v>
      </c>
      <c r="D164" s="42">
        <v>5740984.85</v>
      </c>
      <c r="E164" s="93">
        <f t="shared" si="5"/>
        <v>47.87305684575679</v>
      </c>
    </row>
    <row r="165" spans="1:5" ht="12.75">
      <c r="A165" s="27"/>
      <c r="B165" s="17"/>
      <c r="C165" s="41"/>
      <c r="D165" s="42"/>
      <c r="E165" s="93"/>
    </row>
    <row r="166" spans="1:5" ht="12.75">
      <c r="A166" s="38" t="s">
        <v>134</v>
      </c>
      <c r="B166" s="14" t="s">
        <v>63</v>
      </c>
      <c r="C166" s="41">
        <f>SUM(C167:C168)</f>
        <v>78704433.14</v>
      </c>
      <c r="D166" s="41">
        <f>SUM(D167:D168)</f>
        <v>40197766.97</v>
      </c>
      <c r="E166" s="91">
        <f t="shared" si="5"/>
        <v>51.074336433496605</v>
      </c>
    </row>
    <row r="167" spans="1:5" ht="12.75">
      <c r="A167" s="3" t="s">
        <v>52</v>
      </c>
      <c r="B167" s="17" t="s">
        <v>81</v>
      </c>
      <c r="C167" s="42">
        <v>71527933.14</v>
      </c>
      <c r="D167" s="42">
        <v>36993818.37</v>
      </c>
      <c r="E167" s="93">
        <f t="shared" si="5"/>
        <v>51.719400723620566</v>
      </c>
    </row>
    <row r="168" spans="1:5" ht="12.75">
      <c r="A168" s="3" t="s">
        <v>135</v>
      </c>
      <c r="B168" s="17" t="s">
        <v>133</v>
      </c>
      <c r="C168" s="42">
        <v>7176500</v>
      </c>
      <c r="D168" s="42">
        <v>3203948.6</v>
      </c>
      <c r="E168" s="93">
        <f t="shared" si="5"/>
        <v>44.645002438514595</v>
      </c>
    </row>
    <row r="169" spans="1:5" ht="12.75">
      <c r="A169" s="27"/>
      <c r="B169" s="17"/>
      <c r="C169" s="41"/>
      <c r="D169" s="42"/>
      <c r="E169" s="93"/>
    </row>
    <row r="170" spans="1:5" ht="12.75">
      <c r="A170" s="40" t="s">
        <v>136</v>
      </c>
      <c r="B170" s="14" t="s">
        <v>61</v>
      </c>
      <c r="C170" s="41">
        <f>SUM(C171:C171)</f>
        <v>172500</v>
      </c>
      <c r="D170" s="41">
        <f>SUM(D171:D171)</f>
        <v>115000</v>
      </c>
      <c r="E170" s="93">
        <f t="shared" si="5"/>
        <v>66.66666666666666</v>
      </c>
    </row>
    <row r="171" spans="1:5" ht="12.75">
      <c r="A171" s="3" t="s">
        <v>138</v>
      </c>
      <c r="B171" s="17" t="s">
        <v>137</v>
      </c>
      <c r="C171" s="42">
        <v>172500</v>
      </c>
      <c r="D171" s="42">
        <v>115000</v>
      </c>
      <c r="E171" s="93">
        <f t="shared" si="5"/>
        <v>66.66666666666666</v>
      </c>
    </row>
    <row r="172" spans="1:5" ht="12.75">
      <c r="A172" s="3"/>
      <c r="B172" s="17"/>
      <c r="C172" s="41"/>
      <c r="D172" s="42"/>
      <c r="E172" s="93"/>
    </row>
    <row r="173" spans="1:5" ht="12.75">
      <c r="A173" s="38" t="s">
        <v>54</v>
      </c>
      <c r="B173" s="14" t="s">
        <v>101</v>
      </c>
      <c r="C173" s="41">
        <f>SUM(C174:C178)</f>
        <v>14140096.64</v>
      </c>
      <c r="D173" s="41">
        <f>SUM(D174:D178)</f>
        <v>4943765.68</v>
      </c>
      <c r="E173" s="91">
        <f t="shared" si="5"/>
        <v>34.96274322492891</v>
      </c>
    </row>
    <row r="174" spans="1:5" ht="12.75">
      <c r="A174" s="3" t="s">
        <v>55</v>
      </c>
      <c r="B174" s="17" t="s">
        <v>82</v>
      </c>
      <c r="C174" s="42">
        <v>3114954.68</v>
      </c>
      <c r="D174" s="42">
        <v>1543108.25</v>
      </c>
      <c r="E174" s="93">
        <f t="shared" si="5"/>
        <v>49.538706290262944</v>
      </c>
    </row>
    <row r="175" spans="1:5" ht="12.75" hidden="1">
      <c r="A175" s="3" t="s">
        <v>161</v>
      </c>
      <c r="B175" s="17" t="s">
        <v>162</v>
      </c>
      <c r="C175" s="42"/>
      <c r="D175" s="42"/>
      <c r="E175" s="93"/>
    </row>
    <row r="176" spans="1:5" ht="12.75">
      <c r="A176" s="3" t="s">
        <v>56</v>
      </c>
      <c r="B176" s="17" t="s">
        <v>83</v>
      </c>
      <c r="C176" s="42">
        <v>3171541.96</v>
      </c>
      <c r="D176" s="42">
        <v>640067.59</v>
      </c>
      <c r="E176" s="93">
        <f t="shared" si="5"/>
        <v>20.181589840923937</v>
      </c>
    </row>
    <row r="177" spans="1:5" ht="12.75">
      <c r="A177" s="4" t="s">
        <v>57</v>
      </c>
      <c r="B177" s="17" t="s">
        <v>84</v>
      </c>
      <c r="C177" s="42">
        <v>5965500</v>
      </c>
      <c r="D177" s="42">
        <v>1975487.37</v>
      </c>
      <c r="E177" s="93">
        <f t="shared" si="5"/>
        <v>33.11520191098818</v>
      </c>
    </row>
    <row r="178" spans="1:5" ht="12.75">
      <c r="A178" s="4" t="s">
        <v>140</v>
      </c>
      <c r="B178" s="17" t="s">
        <v>139</v>
      </c>
      <c r="C178" s="42">
        <v>1888100</v>
      </c>
      <c r="D178" s="42">
        <v>785102.47</v>
      </c>
      <c r="E178" s="93">
        <f>SUM(D178/C178*100)</f>
        <v>41.58161485090832</v>
      </c>
    </row>
    <row r="179" spans="1:5" ht="12.75">
      <c r="A179" s="3"/>
      <c r="B179" s="17"/>
      <c r="C179" s="41"/>
      <c r="D179" s="42"/>
      <c r="E179" s="93"/>
    </row>
    <row r="180" spans="1:5" ht="12.75">
      <c r="A180" s="38" t="s">
        <v>53</v>
      </c>
      <c r="B180" s="14" t="s">
        <v>100</v>
      </c>
      <c r="C180" s="41">
        <f>SUM(C181:C183)</f>
        <v>500000</v>
      </c>
      <c r="D180" s="41">
        <f>SUM(D181:D183)</f>
        <v>332564</v>
      </c>
      <c r="E180" s="91">
        <f t="shared" si="5"/>
        <v>66.5128</v>
      </c>
    </row>
    <row r="181" spans="1:5" ht="12.75">
      <c r="A181" s="4" t="s">
        <v>141</v>
      </c>
      <c r="B181" s="17" t="s">
        <v>85</v>
      </c>
      <c r="C181" s="42">
        <v>500000</v>
      </c>
      <c r="D181" s="42">
        <v>332564</v>
      </c>
      <c r="E181" s="93">
        <f t="shared" si="5"/>
        <v>66.5128</v>
      </c>
    </row>
    <row r="182" spans="1:5" ht="12.75" hidden="1">
      <c r="A182" s="50" t="s">
        <v>182</v>
      </c>
      <c r="B182" s="17" t="s">
        <v>181</v>
      </c>
      <c r="C182" s="42"/>
      <c r="D182" s="42"/>
      <c r="E182" s="93" t="e">
        <f t="shared" si="5"/>
        <v>#DIV/0!</v>
      </c>
    </row>
    <row r="183" spans="1:5" ht="12.75" hidden="1">
      <c r="A183" s="50" t="s">
        <v>165</v>
      </c>
      <c r="B183" s="17" t="s">
        <v>166</v>
      </c>
      <c r="C183" s="42"/>
      <c r="D183" s="42"/>
      <c r="E183" s="93"/>
    </row>
    <row r="184" spans="1:5" ht="12.75">
      <c r="A184" s="4"/>
      <c r="B184" s="17"/>
      <c r="C184" s="42"/>
      <c r="D184" s="42"/>
      <c r="E184" s="93"/>
    </row>
    <row r="185" spans="1:5" ht="12.75" hidden="1">
      <c r="A185" s="40" t="s">
        <v>143</v>
      </c>
      <c r="B185" s="14" t="s">
        <v>142</v>
      </c>
      <c r="C185" s="41">
        <f>SUM(C186)</f>
        <v>0</v>
      </c>
      <c r="D185" s="41">
        <f>SUM(D186)</f>
        <v>0</v>
      </c>
      <c r="E185" s="93" t="e">
        <f t="shared" si="5"/>
        <v>#DIV/0!</v>
      </c>
    </row>
    <row r="186" spans="1:5" ht="12.75" hidden="1">
      <c r="A186" s="50" t="s">
        <v>144</v>
      </c>
      <c r="B186" s="28" t="s">
        <v>145</v>
      </c>
      <c r="C186" s="42"/>
      <c r="D186" s="43"/>
      <c r="E186" s="93" t="e">
        <f t="shared" si="5"/>
        <v>#DIV/0!</v>
      </c>
    </row>
    <row r="187" spans="1:5" ht="12.75" hidden="1">
      <c r="A187" s="50"/>
      <c r="B187" s="28"/>
      <c r="C187" s="42"/>
      <c r="D187" s="43"/>
      <c r="E187" s="93"/>
    </row>
    <row r="188" spans="1:5" ht="14.25" customHeight="1">
      <c r="A188" s="51" t="s">
        <v>36</v>
      </c>
      <c r="B188" s="52" t="s">
        <v>146</v>
      </c>
      <c r="C188" s="41">
        <f>SUM(C189)</f>
        <v>2664497</v>
      </c>
      <c r="D188" s="41">
        <f>SUM(D189)</f>
        <v>1484223.52</v>
      </c>
      <c r="E188" s="91">
        <f t="shared" si="5"/>
        <v>55.70370392610688</v>
      </c>
    </row>
    <row r="189" spans="1:5" ht="25.5">
      <c r="A189" s="50" t="s">
        <v>147</v>
      </c>
      <c r="B189" s="28" t="s">
        <v>148</v>
      </c>
      <c r="C189" s="42">
        <v>2664497</v>
      </c>
      <c r="D189" s="43">
        <v>1484223.52</v>
      </c>
      <c r="E189" s="93">
        <f t="shared" si="5"/>
        <v>55.70370392610688</v>
      </c>
    </row>
    <row r="190" spans="1:5" ht="12.75">
      <c r="A190" s="50"/>
      <c r="B190" s="28"/>
      <c r="C190" s="42"/>
      <c r="D190" s="43"/>
      <c r="E190" s="93"/>
    </row>
    <row r="191" spans="1:5" ht="38.25">
      <c r="A191" s="51" t="s">
        <v>150</v>
      </c>
      <c r="B191" s="52" t="s">
        <v>149</v>
      </c>
      <c r="C191" s="41">
        <f>SUM(C192:C193)</f>
        <v>39421747</v>
      </c>
      <c r="D191" s="41">
        <f>SUM(D192:D193)</f>
        <v>20017160</v>
      </c>
      <c r="E191" s="91">
        <f>SUM(D191/C191*100)</f>
        <v>50.77694806371722</v>
      </c>
    </row>
    <row r="192" spans="1:5" ht="26.25" customHeight="1">
      <c r="A192" s="50" t="s">
        <v>151</v>
      </c>
      <c r="B192" s="28" t="s">
        <v>152</v>
      </c>
      <c r="C192" s="42">
        <v>9880500</v>
      </c>
      <c r="D192" s="43">
        <v>4941360</v>
      </c>
      <c r="E192" s="93">
        <f t="shared" si="5"/>
        <v>50.01123424927888</v>
      </c>
    </row>
    <row r="193" spans="1:5" ht="12.75">
      <c r="A193" s="50" t="s">
        <v>156</v>
      </c>
      <c r="B193" s="28" t="s">
        <v>155</v>
      </c>
      <c r="C193" s="42">
        <v>29541247</v>
      </c>
      <c r="D193" s="43">
        <v>15075800</v>
      </c>
      <c r="E193" s="93">
        <f t="shared" si="5"/>
        <v>51.033052193091244</v>
      </c>
    </row>
    <row r="194" spans="1:5" ht="12.75">
      <c r="A194" s="6"/>
      <c r="B194" s="28"/>
      <c r="C194" s="42"/>
      <c r="D194" s="43"/>
      <c r="E194" s="98"/>
    </row>
    <row r="195" spans="1:5" ht="12.75">
      <c r="A195" s="29" t="s">
        <v>86</v>
      </c>
      <c r="B195" s="30"/>
      <c r="C195" s="44">
        <f>+C125+C135+C138+C144+C151+C159+C166+C170+C173+C180+C185+C188+C191+C156</f>
        <v>940799706.37</v>
      </c>
      <c r="D195" s="44">
        <f>+D125+D135+D138+D144+D151+D159+D166+D170+D173+D180+D185+D188+D191+D156</f>
        <v>345872834.34</v>
      </c>
      <c r="E195" s="95">
        <f t="shared" si="5"/>
        <v>36.76370560047499</v>
      </c>
    </row>
    <row r="196" spans="1:5" ht="14.25" customHeight="1">
      <c r="A196" s="31" t="s">
        <v>169</v>
      </c>
      <c r="B196" s="32"/>
      <c r="C196" s="45">
        <f>SUM(C123-C195)</f>
        <v>-4566754.190000176</v>
      </c>
      <c r="D196" s="45">
        <f>SUM(D123-D195)</f>
        <v>-8805356.659999907</v>
      </c>
      <c r="E196" s="23"/>
    </row>
    <row r="197" spans="1:5" ht="12.75">
      <c r="A197" s="31" t="s">
        <v>97</v>
      </c>
      <c r="B197" s="32"/>
      <c r="C197" s="45"/>
      <c r="D197" s="45"/>
      <c r="E197" s="32"/>
    </row>
    <row r="198" spans="1:5" ht="25.5">
      <c r="A198" s="24" t="s">
        <v>87</v>
      </c>
      <c r="B198" s="33" t="s">
        <v>98</v>
      </c>
      <c r="C198" s="46">
        <f>C199+C200</f>
        <v>-2000000</v>
      </c>
      <c r="D198" s="46">
        <f>D199+D200</f>
        <v>-10000000</v>
      </c>
      <c r="E198" s="93">
        <f aca="true" t="shared" si="6" ref="E198:E206">SUM(D198/C198*100)</f>
        <v>500</v>
      </c>
    </row>
    <row r="199" spans="1:5" ht="25.5">
      <c r="A199" s="3" t="s">
        <v>88</v>
      </c>
      <c r="B199" s="34" t="s">
        <v>102</v>
      </c>
      <c r="C199" s="18">
        <v>18000000</v>
      </c>
      <c r="D199" s="18">
        <v>0</v>
      </c>
      <c r="E199" s="93">
        <f t="shared" si="6"/>
        <v>0</v>
      </c>
    </row>
    <row r="200" spans="1:5" ht="25.5">
      <c r="A200" s="61" t="s">
        <v>89</v>
      </c>
      <c r="B200" s="64" t="s">
        <v>103</v>
      </c>
      <c r="C200" s="65">
        <v>-20000000</v>
      </c>
      <c r="D200" s="65">
        <v>-10000000</v>
      </c>
      <c r="E200" s="93">
        <f t="shared" si="6"/>
        <v>50</v>
      </c>
    </row>
    <row r="201" spans="1:5" ht="38.25">
      <c r="A201" s="107" t="s">
        <v>239</v>
      </c>
      <c r="B201" s="108" t="s">
        <v>240</v>
      </c>
      <c r="C201" s="109">
        <f>SUM(C202:C203)</f>
        <v>0</v>
      </c>
      <c r="D201" s="109">
        <f>SUM(D202:D203)</f>
        <v>12600000</v>
      </c>
      <c r="E201" s="93"/>
    </row>
    <row r="202" spans="1:5" ht="38.25">
      <c r="A202" s="61" t="s">
        <v>235</v>
      </c>
      <c r="B202" s="106" t="s">
        <v>236</v>
      </c>
      <c r="C202" s="65">
        <v>37000000</v>
      </c>
      <c r="D202" s="105">
        <v>25200000</v>
      </c>
      <c r="E202" s="93">
        <f t="shared" si="6"/>
        <v>68.10810810810811</v>
      </c>
    </row>
    <row r="203" spans="1:5" ht="38.25">
      <c r="A203" s="61" t="s">
        <v>237</v>
      </c>
      <c r="B203" s="106" t="s">
        <v>238</v>
      </c>
      <c r="C203" s="65">
        <v>-37000000</v>
      </c>
      <c r="D203" s="105">
        <v>-12600000</v>
      </c>
      <c r="E203" s="93">
        <f t="shared" si="6"/>
        <v>34.054054054054056</v>
      </c>
    </row>
    <row r="204" spans="1:6" ht="25.5">
      <c r="A204" s="13" t="s">
        <v>90</v>
      </c>
      <c r="B204" s="66" t="s">
        <v>99</v>
      </c>
      <c r="C204" s="15">
        <f>C206+C205</f>
        <v>6566754.190000176</v>
      </c>
      <c r="D204" s="73">
        <f>D206+D205</f>
        <v>-12496180.910000086</v>
      </c>
      <c r="E204" s="93">
        <f t="shared" si="6"/>
        <v>-190.29463489023564</v>
      </c>
      <c r="F204" s="72"/>
    </row>
    <row r="205" spans="1:5" ht="12.75">
      <c r="A205" s="16" t="s">
        <v>91</v>
      </c>
      <c r="B205" s="35" t="s">
        <v>104</v>
      </c>
      <c r="C205" s="18">
        <f>SUM(-C123-C199-C202)</f>
        <v>-991232952.1799998</v>
      </c>
      <c r="D205" s="18">
        <f>SUM(-D123-D199-D202)</f>
        <v>-362267477.68000007</v>
      </c>
      <c r="E205" s="93">
        <f t="shared" si="6"/>
        <v>36.54715845385003</v>
      </c>
    </row>
    <row r="206" spans="1:6" ht="17.25" customHeight="1">
      <c r="A206" s="61" t="s">
        <v>92</v>
      </c>
      <c r="B206" s="34" t="s">
        <v>105</v>
      </c>
      <c r="C206" s="18">
        <v>997799706.37</v>
      </c>
      <c r="D206" s="18">
        <v>349771296.77</v>
      </c>
      <c r="E206" s="93">
        <f t="shared" si="6"/>
        <v>35.05425934053134</v>
      </c>
      <c r="F206" s="72"/>
    </row>
    <row r="207" spans="1:5" ht="25.5">
      <c r="A207" s="13" t="s">
        <v>93</v>
      </c>
      <c r="B207" s="67" t="s">
        <v>106</v>
      </c>
      <c r="C207" s="70">
        <f>+C209</f>
        <v>0</v>
      </c>
      <c r="D207" s="71">
        <f>D208</f>
        <v>18701537.57</v>
      </c>
      <c r="E207" s="93"/>
    </row>
    <row r="208" spans="1:6" ht="88.5" customHeight="1">
      <c r="A208" s="76" t="s">
        <v>184</v>
      </c>
      <c r="B208" s="34" t="s">
        <v>183</v>
      </c>
      <c r="C208" s="69"/>
      <c r="D208" s="74">
        <v>18701537.57</v>
      </c>
      <c r="E208" s="93"/>
      <c r="F208" s="72"/>
    </row>
    <row r="209" spans="1:5" ht="25.5" hidden="1">
      <c r="A209" s="63" t="s">
        <v>94</v>
      </c>
      <c r="B209" s="67" t="s">
        <v>107</v>
      </c>
      <c r="C209" s="68">
        <f>C210</f>
        <v>0</v>
      </c>
      <c r="D209" s="68"/>
      <c r="E209" s="55">
        <f>E211-E210</f>
        <v>0</v>
      </c>
    </row>
    <row r="210" spans="1:5" ht="75" customHeight="1" hidden="1">
      <c r="A210" s="16" t="s">
        <v>95</v>
      </c>
      <c r="B210" s="34" t="s">
        <v>108</v>
      </c>
      <c r="C210" s="18"/>
      <c r="D210" s="18"/>
      <c r="E210" s="55">
        <f>E212-E211</f>
        <v>0</v>
      </c>
    </row>
    <row r="211" spans="1:5" ht="12.75">
      <c r="A211" s="20" t="s">
        <v>96</v>
      </c>
      <c r="B211" s="36"/>
      <c r="C211" s="47">
        <f>C198+C204+C207+C201</f>
        <v>4566754.190000176</v>
      </c>
      <c r="D211" s="47">
        <f>D198+D204+D207+D201</f>
        <v>8805356.659999914</v>
      </c>
      <c r="E211" s="54">
        <f>E213-E212</f>
        <v>0</v>
      </c>
    </row>
  </sheetData>
  <sheetProtection/>
  <mergeCells count="2">
    <mergeCell ref="A6:E6"/>
    <mergeCell ref="A7:E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77" r:id="rId1"/>
  <rowBreaks count="3" manualBreakCount="3">
    <brk id="45" max="4" man="1"/>
    <brk id="71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Мария Двоеглазова</cp:lastModifiedBy>
  <cp:lastPrinted>2019-07-11T07:20:16Z</cp:lastPrinted>
  <dcterms:created xsi:type="dcterms:W3CDTF">2004-09-13T07:20:24Z</dcterms:created>
  <dcterms:modified xsi:type="dcterms:W3CDTF">2019-12-03T08:50:26Z</dcterms:modified>
  <cp:category/>
  <cp:version/>
  <cp:contentType/>
  <cp:contentStatus/>
</cp:coreProperties>
</file>